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16" yWindow="330" windowWidth="12120" windowHeight="8610" activeTab="0"/>
  </bookViews>
  <sheets>
    <sheet name="на 01.01,16" sheetId="1" r:id="rId1"/>
  </sheets>
  <definedNames/>
  <calcPr fullCalcOnLoad="1"/>
</workbook>
</file>

<file path=xl/sharedStrings.xml><?xml version="1.0" encoding="utf-8"?>
<sst xmlns="http://schemas.openxmlformats.org/spreadsheetml/2006/main" count="107" uniqueCount="84">
  <si>
    <t>ЗАГАЛЬНИЙ ФОНД</t>
  </si>
  <si>
    <t>Разом</t>
  </si>
  <si>
    <t>СПЕЦІАЛЬНИЙ ФОНД</t>
  </si>
  <si>
    <t>Всього на рік по НДС</t>
  </si>
  <si>
    <t>М.П.</t>
  </si>
  <si>
    <t>Назва структурного підрозділу та посади</t>
  </si>
  <si>
    <t>Оклад по ЄТС</t>
  </si>
  <si>
    <t>Разом сума по окладам</t>
  </si>
  <si>
    <t>за скл.напр.</t>
  </si>
  <si>
    <t>за почесне звання</t>
  </si>
  <si>
    <t>Доплати</t>
  </si>
  <si>
    <t>Нічні</t>
  </si>
  <si>
    <t>Інші (розписати)</t>
  </si>
  <si>
    <t>В.Я.Даниленко</t>
  </si>
  <si>
    <t>Фонд з/пл на місяц</t>
  </si>
  <si>
    <t xml:space="preserve">Штат в кількості    </t>
  </si>
  <si>
    <t>грн.</t>
  </si>
  <si>
    <t>Харківська державна академія дизайну і мистецтв</t>
  </si>
  <si>
    <t>Бюджет  Державний</t>
  </si>
  <si>
    <t>(сума в гривнях)</t>
  </si>
  <si>
    <t>одиниць</t>
  </si>
  <si>
    <t>З місячним фондом заробітної плати</t>
  </si>
  <si>
    <t>Надбавки по видам</t>
  </si>
  <si>
    <t>Молодший науков.співробітник</t>
  </si>
  <si>
    <t>Науково-дослідний сектор</t>
  </si>
  <si>
    <t>Старший науковий співробітник б\с</t>
  </si>
  <si>
    <t>N п/п</t>
  </si>
  <si>
    <t xml:space="preserve">Фонд заробітної плати на рік </t>
  </si>
  <si>
    <t>Разом надбав. та доплати</t>
  </si>
  <si>
    <t>Итого</t>
  </si>
  <si>
    <t>БЮДЖЕТ</t>
  </si>
  <si>
    <t>СП/СЧ.</t>
  </si>
  <si>
    <t>РАЗОМ</t>
  </si>
  <si>
    <t>ЗАТВЕРДЖУЮ :</t>
  </si>
  <si>
    <t xml:space="preserve">За вчен.
звання </t>
  </si>
  <si>
    <t xml:space="preserve">За наук.
ступень </t>
  </si>
  <si>
    <t>Разом по спеціальному фонду</t>
  </si>
  <si>
    <t>Технік III категорії</t>
  </si>
  <si>
    <t>Ліміти з 01.01.08 - 30.09.08</t>
  </si>
  <si>
    <t>Нерозподілені видатки з 01.11.08-31.12.08</t>
  </si>
  <si>
    <t>Роботи за договорами цівільно-
правового характеру</t>
  </si>
  <si>
    <t xml:space="preserve">Присвоєний розряд </t>
  </si>
  <si>
    <t>К-сть шт. одиниць</t>
  </si>
  <si>
    <t xml:space="preserve">За стаж р-ти в наук. сфері </t>
  </si>
  <si>
    <t>на лютий - березень  2009</t>
  </si>
  <si>
    <t>Ректор</t>
  </si>
  <si>
    <t>Фактичні витрати з01,01,09 по 01,11,09</t>
  </si>
  <si>
    <t>Начальник планово-фінансового відділу</t>
  </si>
  <si>
    <t>Ректор  ХДАДМ</t>
  </si>
  <si>
    <t>Т.В. Батьоха</t>
  </si>
  <si>
    <t>Підвищення відповідно до постанов КМУ</t>
  </si>
  <si>
    <t>Головний науковий співробітник проф., д.н.</t>
  </si>
  <si>
    <t>Молодший науковий співробітник</t>
  </si>
  <si>
    <t>Усього за посадовими окладами</t>
  </si>
  <si>
    <t>Матеріальна допомога при виході на пенсію</t>
  </si>
  <si>
    <t>Усього  по загальному фонду</t>
  </si>
  <si>
    <t xml:space="preserve">СПЕЦІАЛЬНИЙ ФОНД  </t>
  </si>
  <si>
    <t>Всього  по КПКВ 2201040 на рік</t>
  </si>
  <si>
    <t>УЗГОДЖЕНО:</t>
  </si>
  <si>
    <t>В.В.Жердєв</t>
  </si>
  <si>
    <t>Голова ППО</t>
  </si>
  <si>
    <t xml:space="preserve">Начальник НДС к.н. </t>
  </si>
  <si>
    <t xml:space="preserve">Старший науковий співробітник  к.н. </t>
  </si>
  <si>
    <t>Міністерство освіти і науки України</t>
  </si>
  <si>
    <t>За наук.
ступень</t>
  </si>
  <si>
    <t xml:space="preserve"> </t>
  </si>
  <si>
    <t>Затверджено всього:</t>
  </si>
  <si>
    <t>досліджень</t>
  </si>
  <si>
    <r>
      <t xml:space="preserve">КПКВ- 2201040  </t>
    </r>
    <r>
      <rPr>
        <i/>
        <sz val="8"/>
        <rFont val="Arial Cyr"/>
        <family val="0"/>
      </rPr>
      <t xml:space="preserve">Дослідження,наукові та науково-технічні розробки, виконання робіт за державними цільовими програмами </t>
    </r>
  </si>
  <si>
    <t>Заступник Міністра</t>
  </si>
  <si>
    <t>М.В.Стріха</t>
  </si>
  <si>
    <t>Усього по спеціальному фонду</t>
  </si>
  <si>
    <t>В.т.ч. за договорами цивільно-правового характеру</t>
  </si>
  <si>
    <t>станом на 01.01.2016</t>
  </si>
  <si>
    <t>"_____"_____________2016 р.</t>
  </si>
  <si>
    <t xml:space="preserve">Штатний розпис на  2016 рік </t>
  </si>
  <si>
    <t>Старший науковий співробітник доцент., н.н.</t>
  </si>
  <si>
    <t>Нерозподілені видатки з 01.01.2016 по 31.12.2016</t>
  </si>
  <si>
    <t>(Сім тисяч сто дев'яносто  п'ять грн .00коп.)</t>
  </si>
  <si>
    <t xml:space="preserve">наукових об'єктів, що становлять  національне надбання, забезпечення діяльності  Державного  фонду  фундаментальних </t>
  </si>
  <si>
    <t>та  державним  замовленням, підготовка  наукових  кадрів,  фінансова підтримка  преси, розвитку наукової інфраструктури,</t>
  </si>
  <si>
    <t>Технік I категорії *)</t>
  </si>
  <si>
    <t>*) по 25.01.2016 р.</t>
  </si>
  <si>
    <t>Фонд заробітної плати на 2016р.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</si>
</sst>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General;\ ;"/>
    <numFmt numFmtId="173" formatCode="0.00;\ ;"/>
    <numFmt numFmtId="174" formatCode="0.0"/>
    <numFmt numFmtId="175" formatCode="0.0000"/>
    <numFmt numFmtId="176" formatCode="0.000"/>
    <numFmt numFmtId="177" formatCode="#,##0&quot;р.&quot;"/>
    <numFmt numFmtId="178" formatCode="0.00000"/>
    <numFmt numFmtId="179" formatCode="#,##0.00&quot;р.&quot;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sz val="16"/>
      <name val="Arial Cyr"/>
      <family val="2"/>
    </font>
    <font>
      <sz val="7"/>
      <name val="Arial Cyr"/>
      <family val="2"/>
    </font>
    <font>
      <b/>
      <sz val="8"/>
      <color indexed="9"/>
      <name val="Arial Cyr"/>
      <family val="2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9"/>
      <name val="Arial Cyr"/>
      <family val="2"/>
    </font>
    <font>
      <sz val="9"/>
      <color indexed="9"/>
      <name val="Arial Cyr"/>
      <family val="2"/>
    </font>
    <font>
      <b/>
      <sz val="15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44">
    <xf numFmtId="0" fontId="0" fillId="0" borderId="0" xfId="0" applyAlignment="1">
      <alignment/>
    </xf>
    <xf numFmtId="172" fontId="2" fillId="0" borderId="10" xfId="0" applyNumberFormat="1" applyFont="1" applyBorder="1" applyAlignment="1">
      <alignment horizontal="center" vertical="center" textRotation="90" wrapText="1"/>
    </xf>
    <xf numFmtId="0" fontId="0" fillId="24" borderId="0" xfId="0" applyFill="1" applyAlignment="1">
      <alignment/>
    </xf>
    <xf numFmtId="172" fontId="2" fillId="24" borderId="10" xfId="0" applyNumberFormat="1" applyFont="1" applyFill="1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1" fontId="9" fillId="0" borderId="10" xfId="0" applyNumberFormat="1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2" fillId="24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9" fillId="24" borderId="10" xfId="0" applyNumberFormat="1" applyFont="1" applyFill="1" applyBorder="1" applyAlignment="1">
      <alignment horizontal="center" vertical="center" textRotation="90" wrapText="1"/>
    </xf>
    <xf numFmtId="1" fontId="9" fillId="4" borderId="10" xfId="0" applyNumberFormat="1" applyFont="1" applyFill="1" applyBorder="1" applyAlignment="1">
      <alignment horizontal="center" vertical="center"/>
    </xf>
    <xf numFmtId="1" fontId="9" fillId="24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3" fillId="0" borderId="10" xfId="0" applyNumberFormat="1" applyFont="1" applyBorder="1" applyAlignment="1">
      <alignment horizontal="center" vertical="center" wrapText="1"/>
    </xf>
    <xf numFmtId="0" fontId="13" fillId="24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174" fontId="9" fillId="24" borderId="10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2" fontId="9" fillId="24" borderId="13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174" fontId="9" fillId="22" borderId="10" xfId="0" applyNumberFormat="1" applyFont="1" applyFill="1" applyBorder="1" applyAlignment="1">
      <alignment horizontal="center" vertical="center"/>
    </xf>
    <xf numFmtId="0" fontId="9" fillId="22" borderId="10" xfId="0" applyFont="1" applyFill="1" applyBorder="1" applyAlignment="1">
      <alignment horizontal="center" vertical="center"/>
    </xf>
    <xf numFmtId="1" fontId="9" fillId="22" borderId="10" xfId="0" applyNumberFormat="1" applyFont="1" applyFill="1" applyBorder="1" applyAlignment="1">
      <alignment horizontal="center" vertical="center"/>
    </xf>
    <xf numFmtId="1" fontId="15" fillId="22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2" fontId="17" fillId="0" borderId="10" xfId="0" applyNumberFormat="1" applyFont="1" applyBorder="1" applyAlignment="1">
      <alignment horizontal="center" vertical="center"/>
    </xf>
    <xf numFmtId="174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74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172" fontId="16" fillId="0" borderId="10" xfId="0" applyNumberFormat="1" applyFont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172" fontId="16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24" borderId="10" xfId="0" applyFont="1" applyFill="1" applyBorder="1" applyAlignment="1">
      <alignment horizontal="left" vertical="center"/>
    </xf>
    <xf numFmtId="2" fontId="16" fillId="0" borderId="10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6" fillId="24" borderId="10" xfId="0" applyFont="1" applyFill="1" applyBorder="1" applyAlignment="1">
      <alignment horizontal="left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2" fontId="17" fillId="24" borderId="13" xfId="0" applyNumberFormat="1" applyFont="1" applyFill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" fontId="16" fillId="24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174" fontId="17" fillId="24" borderId="13" xfId="0" applyNumberFormat="1" applyFont="1" applyFill="1" applyBorder="1" applyAlignment="1">
      <alignment horizontal="center" vertical="center"/>
    </xf>
    <xf numFmtId="1" fontId="17" fillId="24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2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17" fillId="24" borderId="10" xfId="0" applyFont="1" applyFill="1" applyBorder="1" applyAlignment="1">
      <alignment horizontal="left" vertical="center"/>
    </xf>
    <xf numFmtId="0" fontId="17" fillId="24" borderId="10" xfId="0" applyFont="1" applyFill="1" applyBorder="1" applyAlignment="1">
      <alignment horizontal="left" vertical="center" wrapText="1"/>
    </xf>
    <xf numFmtId="0" fontId="9" fillId="24" borderId="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10" fillId="24" borderId="0" xfId="0" applyFont="1" applyFill="1" applyAlignment="1">
      <alignment/>
    </xf>
    <xf numFmtId="172" fontId="16" fillId="2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174" fontId="19" fillId="24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17" fillId="24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2" fontId="17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10" fillId="0" borderId="0" xfId="0" applyFont="1" applyAlignment="1">
      <alignment vertical="center"/>
    </xf>
    <xf numFmtId="2" fontId="16" fillId="0" borderId="0" xfId="0" applyNumberFormat="1" applyFont="1" applyBorder="1" applyAlignment="1">
      <alignment horizontal="left" vertical="center"/>
    </xf>
    <xf numFmtId="0" fontId="16" fillId="24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24" borderId="0" xfId="0" applyFont="1" applyFill="1" applyAlignment="1">
      <alignment/>
    </xf>
    <xf numFmtId="0" fontId="24" fillId="0" borderId="0" xfId="0" applyFont="1" applyAlignment="1">
      <alignment/>
    </xf>
    <xf numFmtId="0" fontId="23" fillId="24" borderId="0" xfId="0" applyFont="1" applyFill="1" applyAlignment="1">
      <alignment/>
    </xf>
    <xf numFmtId="0" fontId="17" fillId="0" borderId="10" xfId="0" applyFont="1" applyBorder="1" applyAlignment="1">
      <alignment horizontal="left" vertical="center"/>
    </xf>
    <xf numFmtId="2" fontId="1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2" fillId="24" borderId="15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2" fontId="2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0" fillId="24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72" fontId="9" fillId="24" borderId="13" xfId="0" applyNumberFormat="1" applyFont="1" applyFill="1" applyBorder="1" applyAlignment="1">
      <alignment horizontal="center" vertical="center" wrapText="1"/>
    </xf>
    <xf numFmtId="172" fontId="9" fillId="24" borderId="14" xfId="0" applyNumberFormat="1" applyFont="1" applyFill="1" applyBorder="1" applyAlignment="1">
      <alignment horizontal="center" vertical="center" wrapText="1"/>
    </xf>
    <xf numFmtId="172" fontId="2" fillId="24" borderId="10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workbookViewId="0" topLeftCell="A22">
      <selection activeCell="L80" sqref="L80"/>
    </sheetView>
  </sheetViews>
  <sheetFormatPr defaultColWidth="9.00390625" defaultRowHeight="12.75" outlineLevelRow="4"/>
  <cols>
    <col min="1" max="1" width="3.25390625" style="0" customWidth="1"/>
    <col min="2" max="2" width="30.25390625" style="2" customWidth="1"/>
    <col min="3" max="3" width="5.625" style="0" customWidth="1"/>
    <col min="4" max="4" width="6.625" style="0" customWidth="1"/>
    <col min="5" max="5" width="8.125" style="0" customWidth="1"/>
    <col min="6" max="6" width="9.25390625" style="0" customWidth="1"/>
    <col min="7" max="7" width="9.625" style="0" customWidth="1"/>
    <col min="8" max="8" width="7.75390625" style="0" customWidth="1"/>
    <col min="9" max="9" width="7.125" style="0" customWidth="1"/>
    <col min="10" max="10" width="7.375" style="0" customWidth="1"/>
    <col min="11" max="11" width="7.875" style="0" customWidth="1"/>
    <col min="12" max="12" width="7.625" style="0" customWidth="1"/>
    <col min="13" max="13" width="4.75390625" style="0" customWidth="1"/>
    <col min="14" max="14" width="9.375" style="0" customWidth="1"/>
    <col min="15" max="15" width="8.00390625" style="0" customWidth="1"/>
    <col min="16" max="16" width="8.375" style="0" customWidth="1"/>
    <col min="17" max="17" width="11.25390625" style="0" customWidth="1"/>
    <col min="18" max="18" width="9.625" style="0" bestFit="1" customWidth="1"/>
  </cols>
  <sheetData>
    <row r="1" spans="12:17" ht="15.75" outlineLevel="1">
      <c r="L1" s="131" t="s">
        <v>33</v>
      </c>
      <c r="M1" s="131"/>
      <c r="N1" s="131"/>
      <c r="O1" s="131"/>
      <c r="P1" s="131"/>
      <c r="Q1" s="9"/>
    </row>
    <row r="2" spans="12:17" ht="9.75" customHeight="1" hidden="1" outlineLevel="1">
      <c r="L2" s="9"/>
      <c r="M2" s="9"/>
      <c r="N2" s="9"/>
      <c r="O2" s="9"/>
      <c r="P2" s="9"/>
      <c r="Q2" s="9"/>
    </row>
    <row r="3" spans="4:17" ht="12.75" outlineLevel="1">
      <c r="D3" s="106"/>
      <c r="L3" s="73"/>
      <c r="M3" s="73"/>
      <c r="N3" s="73"/>
      <c r="O3" s="73"/>
      <c r="P3" s="9"/>
      <c r="Q3" s="9"/>
    </row>
    <row r="4" spans="5:17" ht="12" customHeight="1" outlineLevel="1">
      <c r="E4" s="102"/>
      <c r="L4" s="132" t="s">
        <v>15</v>
      </c>
      <c r="M4" s="132"/>
      <c r="N4" s="132"/>
      <c r="O4" s="132"/>
      <c r="P4" s="74">
        <f>C80</f>
        <v>2.5</v>
      </c>
      <c r="Q4" s="103" t="s">
        <v>20</v>
      </c>
    </row>
    <row r="5" spans="2:17" ht="15.75" customHeight="1" outlineLevel="1">
      <c r="B5" s="133"/>
      <c r="C5" s="133"/>
      <c r="D5" s="133"/>
      <c r="E5" s="133"/>
      <c r="F5" s="133"/>
      <c r="G5" s="133"/>
      <c r="J5" s="16"/>
      <c r="K5" s="16"/>
      <c r="L5" s="134" t="s">
        <v>21</v>
      </c>
      <c r="M5" s="134"/>
      <c r="N5" s="134"/>
      <c r="O5" s="134"/>
      <c r="P5" s="98">
        <f>P37</f>
        <v>7195</v>
      </c>
      <c r="Q5" s="104" t="s">
        <v>16</v>
      </c>
    </row>
    <row r="6" spans="1:17" ht="24" customHeight="1" outlineLevel="1">
      <c r="A6" s="22"/>
      <c r="B6" s="124" t="s">
        <v>75</v>
      </c>
      <c r="C6" s="124"/>
      <c r="D6" s="124"/>
      <c r="E6" s="124"/>
      <c r="F6" s="124"/>
      <c r="G6" s="124"/>
      <c r="H6" s="124"/>
      <c r="I6" s="124"/>
      <c r="J6" s="18"/>
      <c r="K6" s="18"/>
      <c r="L6" s="32" t="s">
        <v>78</v>
      </c>
      <c r="M6" s="19"/>
      <c r="N6" s="18"/>
      <c r="O6" s="18"/>
      <c r="P6" s="18"/>
      <c r="Q6" s="18"/>
    </row>
    <row r="7" spans="1:17" ht="20.25" customHeight="1" hidden="1" outlineLevel="2">
      <c r="A7" s="22"/>
      <c r="B7" s="125" t="s">
        <v>44</v>
      </c>
      <c r="C7" s="125"/>
      <c r="D7" s="125"/>
      <c r="E7" s="125"/>
      <c r="F7" s="125"/>
      <c r="G7" s="125"/>
      <c r="H7" s="22"/>
      <c r="I7" s="23"/>
      <c r="J7" s="18"/>
      <c r="K7" s="18"/>
      <c r="L7" s="91" t="s">
        <v>45</v>
      </c>
      <c r="M7" s="19"/>
      <c r="N7" s="18"/>
      <c r="O7" s="18"/>
      <c r="P7" s="91" t="s">
        <v>13</v>
      </c>
      <c r="Q7" s="18"/>
    </row>
    <row r="8" spans="2:17" ht="17.25" customHeight="1" outlineLevel="1" collapsed="1">
      <c r="B8" s="99" t="s">
        <v>17</v>
      </c>
      <c r="C8" s="99"/>
      <c r="D8" s="99"/>
      <c r="E8" s="99"/>
      <c r="F8" s="99"/>
      <c r="G8" s="99"/>
      <c r="L8" s="32"/>
      <c r="M8" s="9"/>
      <c r="N8" s="92"/>
      <c r="O8" s="92"/>
      <c r="P8" s="95"/>
      <c r="Q8" s="95"/>
    </row>
    <row r="9" spans="1:17" ht="18.75" customHeight="1" outlineLevel="1">
      <c r="A9" s="17"/>
      <c r="B9" s="126" t="s">
        <v>24</v>
      </c>
      <c r="C9" s="126"/>
      <c r="D9" s="126"/>
      <c r="E9" s="126"/>
      <c r="F9" s="126"/>
      <c r="G9" s="126"/>
      <c r="H9" s="126"/>
      <c r="I9" s="4"/>
      <c r="J9" s="4"/>
      <c r="K9" s="4"/>
      <c r="L9" s="127" t="s">
        <v>69</v>
      </c>
      <c r="M9" s="127"/>
      <c r="N9" s="127"/>
      <c r="O9" s="127"/>
      <c r="P9" s="127"/>
      <c r="Q9" s="127"/>
    </row>
    <row r="10" spans="11:16" ht="13.5" customHeight="1" hidden="1" outlineLevel="2">
      <c r="K10" s="15"/>
      <c r="L10" s="92"/>
      <c r="M10" s="92"/>
      <c r="N10" s="92"/>
      <c r="O10" s="92"/>
      <c r="P10" s="92"/>
    </row>
    <row r="11" spans="3:16" ht="12" customHeight="1" outlineLevel="2">
      <c r="C11" t="s">
        <v>73</v>
      </c>
      <c r="L11" s="9"/>
      <c r="M11" s="9"/>
      <c r="N11" s="9"/>
      <c r="O11" s="9"/>
      <c r="P11" s="9"/>
    </row>
    <row r="12" spans="12:17" ht="12" customHeight="1" outlineLevel="2">
      <c r="L12" s="9"/>
      <c r="M12" s="9"/>
      <c r="N12" s="9"/>
      <c r="O12" s="9"/>
      <c r="P12" s="128" t="s">
        <v>70</v>
      </c>
      <c r="Q12" s="128"/>
    </row>
    <row r="13" spans="12:16" ht="12" customHeight="1" outlineLevel="2">
      <c r="L13" s="9"/>
      <c r="M13" s="9"/>
      <c r="N13" s="9"/>
      <c r="O13" s="9"/>
      <c r="P13" s="9"/>
    </row>
    <row r="14" spans="12:21" ht="15" customHeight="1" outlineLevel="2">
      <c r="L14" s="9"/>
      <c r="M14" s="9"/>
      <c r="N14" s="9"/>
      <c r="O14" s="9" t="s">
        <v>74</v>
      </c>
      <c r="P14" s="9"/>
      <c r="U14" t="s">
        <v>65</v>
      </c>
    </row>
    <row r="15" spans="1:16" ht="12.75" outlineLevel="1">
      <c r="A15" t="s">
        <v>18</v>
      </c>
      <c r="L15" s="9" t="s">
        <v>4</v>
      </c>
      <c r="M15" s="9"/>
      <c r="N15" s="9"/>
      <c r="O15" s="9"/>
      <c r="P15" s="81"/>
    </row>
    <row r="16" ht="12.75" outlineLevel="1">
      <c r="A16" t="s">
        <v>63</v>
      </c>
    </row>
    <row r="17" ht="12.75" outlineLevel="1">
      <c r="A17" t="s">
        <v>68</v>
      </c>
    </row>
    <row r="18" spans="1:10" ht="12.75" outlineLevel="1">
      <c r="A18" s="107" t="s">
        <v>80</v>
      </c>
      <c r="B18" s="108"/>
      <c r="C18" s="109"/>
      <c r="D18" s="109"/>
      <c r="E18" s="109"/>
      <c r="F18" s="109"/>
      <c r="G18" s="109"/>
      <c r="H18" s="109"/>
      <c r="I18" s="109"/>
      <c r="J18" s="109"/>
    </row>
    <row r="19" spans="1:10" ht="12" customHeight="1" outlineLevel="1">
      <c r="A19" s="107" t="s">
        <v>79</v>
      </c>
      <c r="B19" s="110"/>
      <c r="C19" s="107"/>
      <c r="D19" s="107"/>
      <c r="E19" s="107"/>
      <c r="F19" s="107"/>
      <c r="G19" s="107"/>
      <c r="H19" s="107"/>
      <c r="I19" s="107"/>
      <c r="J19" s="109"/>
    </row>
    <row r="20" spans="1:10" ht="12" customHeight="1" outlineLevel="1">
      <c r="A20" s="107" t="s">
        <v>67</v>
      </c>
      <c r="B20" s="110"/>
      <c r="C20" s="107"/>
      <c r="D20" s="107"/>
      <c r="E20" s="107"/>
      <c r="F20" s="107"/>
      <c r="G20" s="107"/>
      <c r="H20" s="107"/>
      <c r="I20" s="107"/>
      <c r="J20" s="109"/>
    </row>
    <row r="21" spans="13:16" ht="13.5" customHeight="1" outlineLevel="1">
      <c r="M21" s="2"/>
      <c r="P21" s="32" t="s">
        <v>19</v>
      </c>
    </row>
    <row r="22" spans="1:17" ht="12.75" customHeight="1">
      <c r="A22" s="135" t="s">
        <v>26</v>
      </c>
      <c r="B22" s="137" t="s">
        <v>5</v>
      </c>
      <c r="C22" s="123" t="s">
        <v>42</v>
      </c>
      <c r="D22" s="123" t="s">
        <v>41</v>
      </c>
      <c r="E22" s="123" t="s">
        <v>6</v>
      </c>
      <c r="F22" s="129" t="s">
        <v>50</v>
      </c>
      <c r="G22" s="123" t="s">
        <v>7</v>
      </c>
      <c r="H22" s="140" t="s">
        <v>22</v>
      </c>
      <c r="I22" s="141"/>
      <c r="J22" s="142"/>
      <c r="K22" s="143" t="s">
        <v>10</v>
      </c>
      <c r="L22" s="115"/>
      <c r="M22" s="115"/>
      <c r="N22" s="116"/>
      <c r="O22" s="129" t="s">
        <v>28</v>
      </c>
      <c r="P22" s="123" t="s">
        <v>14</v>
      </c>
      <c r="Q22" s="123" t="s">
        <v>83</v>
      </c>
    </row>
    <row r="23" spans="1:17" ht="56.25" customHeight="1">
      <c r="A23" s="136"/>
      <c r="B23" s="137"/>
      <c r="C23" s="123"/>
      <c r="D23" s="123"/>
      <c r="E23" s="123"/>
      <c r="F23" s="130"/>
      <c r="G23" s="123"/>
      <c r="H23" s="27" t="s">
        <v>8</v>
      </c>
      <c r="I23" s="27" t="s">
        <v>9</v>
      </c>
      <c r="J23" s="27" t="s">
        <v>43</v>
      </c>
      <c r="K23" s="69" t="s">
        <v>64</v>
      </c>
      <c r="L23" s="69" t="s">
        <v>34</v>
      </c>
      <c r="M23" s="27" t="s">
        <v>11</v>
      </c>
      <c r="N23" s="27" t="s">
        <v>12</v>
      </c>
      <c r="O23" s="130"/>
      <c r="P23" s="123"/>
      <c r="Q23" s="123"/>
    </row>
    <row r="24" spans="1:17" ht="12.75" customHeight="1" hidden="1" outlineLevel="1">
      <c r="A24" s="28"/>
      <c r="B24" s="69"/>
      <c r="C24" s="31"/>
      <c r="D24" s="31"/>
      <c r="E24" s="1"/>
      <c r="F24" s="1"/>
      <c r="G24" s="1"/>
      <c r="H24" s="1"/>
      <c r="I24" s="1"/>
      <c r="J24" s="1"/>
      <c r="K24" s="3"/>
      <c r="L24" s="3"/>
      <c r="M24" s="1"/>
      <c r="N24" s="1"/>
      <c r="O24" s="1"/>
      <c r="P24" s="1"/>
      <c r="Q24" s="31">
        <v>12</v>
      </c>
    </row>
    <row r="25" spans="1:17" ht="11.25" customHeight="1" collapsed="1">
      <c r="A25" s="33">
        <v>1</v>
      </c>
      <c r="B25" s="34">
        <v>2</v>
      </c>
      <c r="C25" s="33">
        <v>3</v>
      </c>
      <c r="D25" s="33">
        <v>4</v>
      </c>
      <c r="E25" s="33">
        <v>5</v>
      </c>
      <c r="F25" s="33"/>
      <c r="G25" s="33">
        <v>6</v>
      </c>
      <c r="H25" s="33">
        <v>7</v>
      </c>
      <c r="I25" s="33">
        <v>8</v>
      </c>
      <c r="J25" s="33">
        <v>9</v>
      </c>
      <c r="K25" s="33">
        <v>10</v>
      </c>
      <c r="L25" s="34">
        <v>11</v>
      </c>
      <c r="M25" s="33">
        <v>12</v>
      </c>
      <c r="N25" s="33">
        <v>13</v>
      </c>
      <c r="O25" s="33">
        <v>14</v>
      </c>
      <c r="P25" s="33">
        <v>15</v>
      </c>
      <c r="Q25" s="33">
        <v>16</v>
      </c>
    </row>
    <row r="26" spans="1:17" ht="17.25" customHeight="1">
      <c r="A26" s="24"/>
      <c r="B26" s="138" t="s">
        <v>0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26"/>
    </row>
    <row r="27" spans="1:17" ht="12.75">
      <c r="A27" s="25"/>
      <c r="B27" s="118" t="s">
        <v>24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20"/>
    </row>
    <row r="28" spans="1:21" ht="19.5" customHeight="1">
      <c r="A28" s="55">
        <v>1</v>
      </c>
      <c r="B28" s="105" t="s">
        <v>61</v>
      </c>
      <c r="C28" s="58">
        <v>0.5</v>
      </c>
      <c r="D28" s="55">
        <v>17</v>
      </c>
      <c r="E28" s="59">
        <v>3339</v>
      </c>
      <c r="F28" s="59"/>
      <c r="G28" s="65">
        <f>E28*C28</f>
        <v>1669.5</v>
      </c>
      <c r="H28" s="55"/>
      <c r="I28" s="55"/>
      <c r="J28" s="65">
        <f>G28*10%</f>
        <v>166.95000000000002</v>
      </c>
      <c r="K28" s="90">
        <f>ROUND((G28*9%),2)+0.25</f>
        <v>150.51</v>
      </c>
      <c r="L28" s="58"/>
      <c r="M28" s="55"/>
      <c r="N28" s="55"/>
      <c r="O28" s="65">
        <f>J28+K28</f>
        <v>317.46000000000004</v>
      </c>
      <c r="P28" s="65">
        <f>ROUND((O28+G28),2)</f>
        <v>1986.96</v>
      </c>
      <c r="Q28" s="66">
        <f>P28*12</f>
        <v>23843.52</v>
      </c>
      <c r="U28" t="s">
        <v>65</v>
      </c>
    </row>
    <row r="29" spans="1:17" ht="31.5" customHeight="1">
      <c r="A29" s="55">
        <v>2</v>
      </c>
      <c r="B29" s="68" t="s">
        <v>51</v>
      </c>
      <c r="C29" s="58">
        <v>0.25</v>
      </c>
      <c r="D29" s="55">
        <v>17</v>
      </c>
      <c r="E29" s="59">
        <v>3339</v>
      </c>
      <c r="F29" s="59"/>
      <c r="G29" s="65">
        <f>E29*C29</f>
        <v>834.75</v>
      </c>
      <c r="H29" s="55"/>
      <c r="I29" s="55"/>
      <c r="J29" s="55"/>
      <c r="K29" s="72">
        <f>ROUND((G29*13%),2)</f>
        <v>108.52</v>
      </c>
      <c r="L29" s="72"/>
      <c r="M29" s="55"/>
      <c r="N29" s="55"/>
      <c r="O29" s="65">
        <f>ROUND((H29+I29+J29+K29+L29+M29+N29),2)</f>
        <v>108.52</v>
      </c>
      <c r="P29" s="65">
        <f>ROUND((O29+G29),2)</f>
        <v>943.27</v>
      </c>
      <c r="Q29" s="66">
        <f>P29*12</f>
        <v>11319.24</v>
      </c>
    </row>
    <row r="30" spans="1:17" ht="31.5" customHeight="1">
      <c r="A30" s="55">
        <v>3</v>
      </c>
      <c r="B30" s="68" t="s">
        <v>76</v>
      </c>
      <c r="C30" s="58">
        <v>0.25</v>
      </c>
      <c r="D30" s="55">
        <v>14</v>
      </c>
      <c r="E30" s="59">
        <v>2693</v>
      </c>
      <c r="F30" s="59"/>
      <c r="G30" s="65">
        <f>C30*E30</f>
        <v>673.25</v>
      </c>
      <c r="H30" s="55"/>
      <c r="I30" s="55"/>
      <c r="J30" s="55"/>
      <c r="K30" s="72">
        <f>ROUND((G30*9%),2)</f>
        <v>60.59</v>
      </c>
      <c r="L30" s="72"/>
      <c r="M30" s="55"/>
      <c r="N30" s="55"/>
      <c r="O30" s="65">
        <f>ROUND((H30+I30+J30+K30+L30+M30+N30),2)</f>
        <v>60.59</v>
      </c>
      <c r="P30" s="65">
        <f>ROUND((O30+G30),2)</f>
        <v>733.84</v>
      </c>
      <c r="Q30" s="66">
        <f>P30*12</f>
        <v>8806.08</v>
      </c>
    </row>
    <row r="31" spans="1:17" ht="24" customHeight="1">
      <c r="A31" s="55">
        <v>4</v>
      </c>
      <c r="B31" s="68" t="s">
        <v>62</v>
      </c>
      <c r="C31" s="58">
        <v>0.5</v>
      </c>
      <c r="D31" s="55">
        <v>14</v>
      </c>
      <c r="E31" s="59">
        <v>2693</v>
      </c>
      <c r="F31" s="59"/>
      <c r="G31" s="65">
        <f>E31*C31</f>
        <v>1346.5</v>
      </c>
      <c r="H31" s="55"/>
      <c r="I31" s="55"/>
      <c r="J31" s="55"/>
      <c r="K31" s="72">
        <f>ROUND((G31*9%),2)</f>
        <v>121.19</v>
      </c>
      <c r="L31" s="72"/>
      <c r="M31" s="55"/>
      <c r="N31" s="55"/>
      <c r="O31" s="65">
        <f>ROUND((H31+I31+J31+K31+L31+M31+N31),2)</f>
        <v>121.19</v>
      </c>
      <c r="P31" s="65">
        <f>ROUND((O31+G31),2)</f>
        <v>1467.69</v>
      </c>
      <c r="Q31" s="66">
        <f>P31*12</f>
        <v>17612.28</v>
      </c>
    </row>
    <row r="32" spans="1:17" s="2" customFormat="1" ht="15" customHeight="1">
      <c r="A32" s="58">
        <v>5</v>
      </c>
      <c r="B32" s="68" t="s">
        <v>52</v>
      </c>
      <c r="C32" s="58">
        <v>0.5</v>
      </c>
      <c r="D32" s="58">
        <v>13</v>
      </c>
      <c r="E32" s="90">
        <v>2527</v>
      </c>
      <c r="F32" s="90"/>
      <c r="G32" s="72">
        <f>E32*C32</f>
        <v>1263.5</v>
      </c>
      <c r="H32" s="58"/>
      <c r="I32" s="58"/>
      <c r="J32" s="93"/>
      <c r="K32" s="58"/>
      <c r="L32" s="58"/>
      <c r="M32" s="58"/>
      <c r="N32" s="58"/>
      <c r="O32" s="72"/>
      <c r="P32" s="72">
        <f>ROUND((O32+G32),2)</f>
        <v>1263.5</v>
      </c>
      <c r="Q32" s="66">
        <f>P32*12</f>
        <v>15162</v>
      </c>
    </row>
    <row r="33" spans="1:17" ht="18" customHeight="1">
      <c r="A33" s="58">
        <v>6</v>
      </c>
      <c r="B33" s="68" t="s">
        <v>81</v>
      </c>
      <c r="C33" s="58">
        <v>0.5</v>
      </c>
      <c r="D33" s="55">
        <v>10</v>
      </c>
      <c r="E33" s="59">
        <v>2026</v>
      </c>
      <c r="F33" s="59"/>
      <c r="G33" s="65">
        <v>799.74</v>
      </c>
      <c r="H33" s="55"/>
      <c r="I33" s="55"/>
      <c r="J33" s="55"/>
      <c r="K33" s="58"/>
      <c r="L33" s="58"/>
      <c r="M33" s="55"/>
      <c r="N33" s="55"/>
      <c r="O33" s="67">
        <f>H33+I33+J33+K33+L33+M33+N33</f>
        <v>0</v>
      </c>
      <c r="P33" s="65">
        <v>799.74</v>
      </c>
      <c r="Q33" s="66">
        <f>799.74</f>
        <v>799.74</v>
      </c>
    </row>
    <row r="34" spans="1:17" ht="16.5" customHeight="1">
      <c r="A34" s="49"/>
      <c r="B34" s="96" t="s">
        <v>53</v>
      </c>
      <c r="C34" s="50">
        <f>SUM(C28:C33)</f>
        <v>2.5</v>
      </c>
      <c r="D34" s="50"/>
      <c r="E34" s="52"/>
      <c r="F34" s="52"/>
      <c r="G34" s="50">
        <f>SUM(G28:G33)</f>
        <v>6587.24</v>
      </c>
      <c r="H34" s="52"/>
      <c r="I34" s="52"/>
      <c r="J34" s="50">
        <f>J28+J31</f>
        <v>166.95000000000002</v>
      </c>
      <c r="K34" s="50">
        <f>SUM(K28:K33)</f>
        <v>440.81</v>
      </c>
      <c r="L34" s="50"/>
      <c r="M34" s="52"/>
      <c r="N34" s="52"/>
      <c r="O34" s="50">
        <f>SUM(O28:O32)</f>
        <v>607.76</v>
      </c>
      <c r="P34" s="50">
        <f>SUM(P28:P33)</f>
        <v>7195</v>
      </c>
      <c r="Q34" s="50">
        <f>SUM(Q28:Q33)</f>
        <v>77542.86</v>
      </c>
    </row>
    <row r="35" spans="1:17" ht="22.5" customHeight="1">
      <c r="A35" s="58"/>
      <c r="B35" s="96" t="s">
        <v>54</v>
      </c>
      <c r="C35" s="63"/>
      <c r="D35" s="63"/>
      <c r="E35" s="52"/>
      <c r="F35" s="52"/>
      <c r="G35" s="50"/>
      <c r="H35" s="52"/>
      <c r="I35" s="52"/>
      <c r="J35" s="50"/>
      <c r="K35" s="50"/>
      <c r="L35" s="50"/>
      <c r="M35" s="52"/>
      <c r="N35" s="52"/>
      <c r="O35" s="50"/>
      <c r="P35" s="50"/>
      <c r="Q35" s="50"/>
    </row>
    <row r="36" spans="1:17" ht="27.75" customHeight="1">
      <c r="A36" s="58"/>
      <c r="B36" s="96" t="s">
        <v>77</v>
      </c>
      <c r="C36" s="63"/>
      <c r="D36" s="63"/>
      <c r="E36" s="52"/>
      <c r="F36" s="52"/>
      <c r="G36" s="50"/>
      <c r="H36" s="52"/>
      <c r="I36" s="52"/>
      <c r="J36" s="50"/>
      <c r="K36" s="50"/>
      <c r="L36" s="50"/>
      <c r="M36" s="52"/>
      <c r="N36" s="52"/>
      <c r="O36" s="50"/>
      <c r="P36" s="50"/>
      <c r="Q36" s="50">
        <v>13167.14</v>
      </c>
    </row>
    <row r="37" spans="1:18" ht="15" customHeight="1">
      <c r="A37" s="49"/>
      <c r="B37" s="84" t="s">
        <v>55</v>
      </c>
      <c r="C37" s="50">
        <f>C34</f>
        <v>2.5</v>
      </c>
      <c r="D37" s="57"/>
      <c r="E37" s="50"/>
      <c r="F37" s="52"/>
      <c r="G37" s="50">
        <f>G34</f>
        <v>6587.24</v>
      </c>
      <c r="H37" s="57"/>
      <c r="I37" s="57"/>
      <c r="J37" s="50">
        <f>J34</f>
        <v>166.95000000000002</v>
      </c>
      <c r="K37" s="50">
        <f>K34</f>
        <v>440.81</v>
      </c>
      <c r="L37" s="50"/>
      <c r="M37" s="57"/>
      <c r="N37" s="57"/>
      <c r="O37" s="50">
        <f>O34</f>
        <v>607.76</v>
      </c>
      <c r="P37" s="50">
        <f>P34+P36</f>
        <v>7195</v>
      </c>
      <c r="Q37" s="50">
        <f>Q34+Q36</f>
        <v>90710</v>
      </c>
      <c r="R37" s="100"/>
    </row>
    <row r="38" spans="1:17" ht="12.75" hidden="1" outlineLevel="1">
      <c r="A38" s="21"/>
      <c r="B38" s="85"/>
      <c r="C38" s="14"/>
      <c r="D38" s="12"/>
      <c r="E38" s="12"/>
      <c r="F38" s="12"/>
      <c r="G38" s="13"/>
      <c r="H38" s="12"/>
      <c r="I38" s="12"/>
      <c r="J38" s="13"/>
      <c r="K38" s="14"/>
      <c r="L38" s="14"/>
      <c r="M38" s="12"/>
      <c r="N38" s="12"/>
      <c r="O38" s="14"/>
      <c r="P38" s="35"/>
      <c r="Q38" s="35"/>
    </row>
    <row r="39" spans="1:17" s="101" customFormat="1" ht="12.75" hidden="1" outlineLevel="1">
      <c r="A39" s="80">
        <v>1</v>
      </c>
      <c r="B39" s="86">
        <v>2</v>
      </c>
      <c r="C39" s="82">
        <v>3</v>
      </c>
      <c r="D39" s="82">
        <v>4</v>
      </c>
      <c r="E39" s="82">
        <v>5</v>
      </c>
      <c r="F39" s="82"/>
      <c r="G39" s="82">
        <v>6</v>
      </c>
      <c r="H39" s="82">
        <v>7</v>
      </c>
      <c r="I39" s="82">
        <v>8</v>
      </c>
      <c r="J39" s="82">
        <v>9</v>
      </c>
      <c r="K39" s="82">
        <v>10</v>
      </c>
      <c r="L39" s="82">
        <v>11</v>
      </c>
      <c r="M39" s="82">
        <v>12</v>
      </c>
      <c r="N39" s="82">
        <v>13</v>
      </c>
      <c r="O39" s="82">
        <v>14</v>
      </c>
      <c r="P39" s="80">
        <v>15</v>
      </c>
      <c r="Q39" s="80">
        <v>16</v>
      </c>
    </row>
    <row r="40" spans="1:17" ht="15.75" hidden="1" outlineLevel="1">
      <c r="A40" s="5"/>
      <c r="B40" s="138" t="s">
        <v>2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17"/>
    </row>
    <row r="41" spans="1:17" ht="12.75" customHeight="1" hidden="1" outlineLevel="2">
      <c r="A41" s="135" t="s">
        <v>26</v>
      </c>
      <c r="B41" s="137" t="s">
        <v>5</v>
      </c>
      <c r="C41" s="123" t="s">
        <v>42</v>
      </c>
      <c r="D41" s="123" t="s">
        <v>41</v>
      </c>
      <c r="E41" s="123" t="s">
        <v>6</v>
      </c>
      <c r="F41" s="27"/>
      <c r="G41" s="123" t="s">
        <v>7</v>
      </c>
      <c r="H41" s="120" t="s">
        <v>22</v>
      </c>
      <c r="I41" s="120"/>
      <c r="J41" s="120"/>
      <c r="K41" s="121" t="s">
        <v>10</v>
      </c>
      <c r="L41" s="121"/>
      <c r="M41" s="121"/>
      <c r="N41" s="121"/>
      <c r="O41" s="129" t="s">
        <v>28</v>
      </c>
      <c r="P41" s="123" t="s">
        <v>14</v>
      </c>
      <c r="Q41" s="123" t="s">
        <v>27</v>
      </c>
    </row>
    <row r="42" spans="1:17" ht="45" customHeight="1" hidden="1" outlineLevel="2">
      <c r="A42" s="136"/>
      <c r="B42" s="137"/>
      <c r="C42" s="123"/>
      <c r="D42" s="123"/>
      <c r="E42" s="123"/>
      <c r="F42" s="27"/>
      <c r="G42" s="123"/>
      <c r="H42" s="27" t="s">
        <v>8</v>
      </c>
      <c r="I42" s="27" t="s">
        <v>9</v>
      </c>
      <c r="J42" s="27" t="s">
        <v>43</v>
      </c>
      <c r="K42" s="69" t="s">
        <v>35</v>
      </c>
      <c r="L42" s="69" t="s">
        <v>34</v>
      </c>
      <c r="M42" s="27" t="s">
        <v>11</v>
      </c>
      <c r="N42" s="27" t="s">
        <v>12</v>
      </c>
      <c r="O42" s="130"/>
      <c r="P42" s="123"/>
      <c r="Q42" s="123"/>
    </row>
    <row r="43" spans="1:17" ht="12.75" customHeight="1" hidden="1" outlineLevel="2">
      <c r="A43" s="28"/>
      <c r="B43" s="69"/>
      <c r="C43" s="31"/>
      <c r="D43" s="31"/>
      <c r="E43" s="1"/>
      <c r="F43" s="1"/>
      <c r="G43" s="1"/>
      <c r="H43" s="1"/>
      <c r="I43" s="1"/>
      <c r="J43" s="1"/>
      <c r="K43" s="3"/>
      <c r="L43" s="3"/>
      <c r="M43" s="1"/>
      <c r="N43" s="1"/>
      <c r="O43" s="1"/>
      <c r="P43" s="1"/>
      <c r="Q43" s="31">
        <f>Q24</f>
        <v>12</v>
      </c>
    </row>
    <row r="44" spans="1:17" ht="12.75" hidden="1" outlineLevel="2">
      <c r="A44" s="33">
        <v>1</v>
      </c>
      <c r="B44" s="34">
        <v>2</v>
      </c>
      <c r="C44" s="33">
        <v>3</v>
      </c>
      <c r="D44" s="33">
        <v>4</v>
      </c>
      <c r="E44" s="33">
        <v>5</v>
      </c>
      <c r="F44" s="33"/>
      <c r="G44" s="33">
        <v>6</v>
      </c>
      <c r="H44" s="33">
        <v>7</v>
      </c>
      <c r="I44" s="33">
        <v>8</v>
      </c>
      <c r="J44" s="33">
        <v>9</v>
      </c>
      <c r="K44" s="33">
        <v>10</v>
      </c>
      <c r="L44" s="34">
        <v>11</v>
      </c>
      <c r="M44" s="33">
        <v>12</v>
      </c>
      <c r="N44" s="33">
        <v>13</v>
      </c>
      <c r="O44" s="33">
        <v>14</v>
      </c>
      <c r="P44" s="33">
        <v>15</v>
      </c>
      <c r="Q44" s="33">
        <v>16</v>
      </c>
    </row>
    <row r="45" spans="1:17" ht="12.75" hidden="1" outlineLevel="1" collapsed="1">
      <c r="A45" s="55">
        <v>1</v>
      </c>
      <c r="B45" s="68" t="s">
        <v>25</v>
      </c>
      <c r="C45" s="55">
        <v>0.25</v>
      </c>
      <c r="D45" s="55">
        <v>15</v>
      </c>
      <c r="E45" s="59" t="e">
        <f>#REF!*4</f>
        <v>#REF!</v>
      </c>
      <c r="F45" s="59"/>
      <c r="G45" s="55" t="e">
        <f>E45</f>
        <v>#REF!</v>
      </c>
      <c r="H45" s="57"/>
      <c r="I45" s="57"/>
      <c r="J45" s="52"/>
      <c r="K45" s="50"/>
      <c r="L45" s="50"/>
      <c r="M45" s="57"/>
      <c r="N45" s="57"/>
      <c r="O45" s="50"/>
      <c r="P45" s="50" t="e">
        <f>G45*C45</f>
        <v>#REF!</v>
      </c>
      <c r="Q45" s="50" t="e">
        <f>P45*3</f>
        <v>#REF!</v>
      </c>
    </row>
    <row r="46" spans="1:17" ht="12.75" customHeight="1" hidden="1" outlineLevel="2">
      <c r="A46" s="55">
        <v>2</v>
      </c>
      <c r="B46" s="68" t="s">
        <v>23</v>
      </c>
      <c r="C46" s="58"/>
      <c r="D46" s="55">
        <v>10</v>
      </c>
      <c r="E46" s="59" t="e">
        <f>#REF!*4</f>
        <v>#REF!</v>
      </c>
      <c r="F46" s="59"/>
      <c r="G46" s="55" t="e">
        <f>E46</f>
        <v>#REF!</v>
      </c>
      <c r="H46" s="57"/>
      <c r="I46" s="57"/>
      <c r="J46" s="52"/>
      <c r="K46" s="50"/>
      <c r="L46" s="50"/>
      <c r="M46" s="57"/>
      <c r="N46" s="57"/>
      <c r="O46" s="50"/>
      <c r="P46" s="50" t="e">
        <f>G46*C46</f>
        <v>#REF!</v>
      </c>
      <c r="Q46" s="50" t="e">
        <f>P46*3</f>
        <v>#REF!</v>
      </c>
    </row>
    <row r="47" spans="1:17" ht="12.75" hidden="1" outlineLevel="1" collapsed="1">
      <c r="A47" s="55">
        <v>2</v>
      </c>
      <c r="B47" s="68" t="s">
        <v>37</v>
      </c>
      <c r="C47" s="60">
        <v>0.25</v>
      </c>
      <c r="D47" s="55">
        <v>8</v>
      </c>
      <c r="E47" s="61" t="e">
        <f>#REF!*4</f>
        <v>#REF!</v>
      </c>
      <c r="F47" s="61"/>
      <c r="G47" s="62" t="e">
        <f>E47</f>
        <v>#REF!</v>
      </c>
      <c r="H47" s="57"/>
      <c r="I47" s="57"/>
      <c r="J47" s="52"/>
      <c r="K47" s="50"/>
      <c r="L47" s="50"/>
      <c r="M47" s="57"/>
      <c r="N47" s="57"/>
      <c r="O47" s="50"/>
      <c r="P47" s="50" t="e">
        <f>G47*C47</f>
        <v>#REF!</v>
      </c>
      <c r="Q47" s="50" t="e">
        <f>P47*3</f>
        <v>#REF!</v>
      </c>
    </row>
    <row r="48" spans="1:17" ht="24" hidden="1" outlineLevel="2">
      <c r="A48" s="55">
        <v>3</v>
      </c>
      <c r="B48" s="68" t="s">
        <v>40</v>
      </c>
      <c r="C48" s="60"/>
      <c r="D48" s="55"/>
      <c r="E48" s="61" t="e">
        <f>#REF!*2</f>
        <v>#REF!</v>
      </c>
      <c r="F48" s="61"/>
      <c r="G48" s="55" t="e">
        <f>E48</f>
        <v>#REF!</v>
      </c>
      <c r="H48" s="57"/>
      <c r="I48" s="57"/>
      <c r="J48" s="52"/>
      <c r="K48" s="50"/>
      <c r="L48" s="50"/>
      <c r="M48" s="57"/>
      <c r="N48" s="57"/>
      <c r="O48" s="50"/>
      <c r="P48" s="51"/>
      <c r="Q48" s="52"/>
    </row>
    <row r="49" spans="1:17" ht="24" hidden="1" outlineLevel="2">
      <c r="A49" s="55">
        <v>4</v>
      </c>
      <c r="B49" s="68" t="s">
        <v>46</v>
      </c>
      <c r="C49" s="60"/>
      <c r="D49" s="55"/>
      <c r="E49" s="61"/>
      <c r="F49" s="61"/>
      <c r="G49" s="55"/>
      <c r="H49" s="57"/>
      <c r="I49" s="57"/>
      <c r="J49" s="52"/>
      <c r="K49" s="50"/>
      <c r="L49" s="50"/>
      <c r="M49" s="57"/>
      <c r="N49" s="57"/>
      <c r="O49" s="50"/>
      <c r="P49" s="51"/>
      <c r="Q49" s="52"/>
    </row>
    <row r="50" spans="1:17" ht="12.75" hidden="1" outlineLevel="1" collapsed="1">
      <c r="A50" s="55"/>
      <c r="B50" s="83" t="s">
        <v>1</v>
      </c>
      <c r="C50" s="51"/>
      <c r="D50" s="51"/>
      <c r="E50" s="52" t="e">
        <f>#REF!</f>
        <v>#REF!</v>
      </c>
      <c r="F50" s="52"/>
      <c r="G50" s="52" t="e">
        <f>E50</f>
        <v>#REF!</v>
      </c>
      <c r="H50" s="53"/>
      <c r="I50" s="53"/>
      <c r="J50" s="52"/>
      <c r="K50" s="50"/>
      <c r="L50" s="50"/>
      <c r="M50" s="53"/>
      <c r="N50" s="53"/>
      <c r="O50" s="50"/>
      <c r="P50" s="50" t="e">
        <f>SUM(P45:P48)</f>
        <v>#REF!</v>
      </c>
      <c r="Q50" s="50" t="e">
        <f>Q45+Q47+Q48+Q49</f>
        <v>#REF!</v>
      </c>
    </row>
    <row r="51" spans="1:17" ht="12.75" hidden="1" outlineLevel="2">
      <c r="A51" s="55"/>
      <c r="B51" s="64" t="s">
        <v>38</v>
      </c>
      <c r="C51" s="71"/>
      <c r="D51" s="51"/>
      <c r="E51" s="51"/>
      <c r="F51" s="51"/>
      <c r="G51" s="51"/>
      <c r="H51" s="53"/>
      <c r="I51" s="53"/>
      <c r="J51" s="52"/>
      <c r="K51" s="50"/>
      <c r="L51" s="50"/>
      <c r="M51" s="53"/>
      <c r="N51" s="53"/>
      <c r="O51" s="50"/>
      <c r="P51" s="52"/>
      <c r="Q51" s="52"/>
    </row>
    <row r="52" spans="1:17" ht="24" hidden="1" outlineLevel="2">
      <c r="A52" s="6"/>
      <c r="B52" s="68" t="s">
        <v>39</v>
      </c>
      <c r="C52" s="38"/>
      <c r="D52" s="6"/>
      <c r="E52" s="37"/>
      <c r="F52" s="37"/>
      <c r="G52" s="6"/>
      <c r="H52" s="7"/>
      <c r="I52" s="7"/>
      <c r="J52" s="10"/>
      <c r="K52" s="8"/>
      <c r="L52" s="8"/>
      <c r="M52" s="7"/>
      <c r="N52" s="7"/>
      <c r="O52" s="8"/>
      <c r="P52" s="8"/>
      <c r="Q52" s="52"/>
    </row>
    <row r="53" spans="1:17" ht="12.75" hidden="1" outlineLevel="1" collapsed="1">
      <c r="A53" s="7"/>
      <c r="B53" s="84" t="s">
        <v>36</v>
      </c>
      <c r="C53" s="75"/>
      <c r="D53" s="70"/>
      <c r="E53" s="76" t="e">
        <f>E50</f>
        <v>#REF!</v>
      </c>
      <c r="F53" s="76"/>
      <c r="G53" s="76" t="e">
        <f>G50</f>
        <v>#REF!</v>
      </c>
      <c r="H53" s="41"/>
      <c r="I53" s="7"/>
      <c r="J53" s="10"/>
      <c r="K53" s="8"/>
      <c r="L53" s="8"/>
      <c r="M53" s="7"/>
      <c r="N53" s="7"/>
      <c r="O53" s="8"/>
      <c r="P53" s="52"/>
      <c r="Q53" s="52" t="e">
        <f>SUM(Q50)</f>
        <v>#REF!</v>
      </c>
    </row>
    <row r="54" spans="1:17" ht="12.75" hidden="1" outlineLevel="1">
      <c r="A54" s="49"/>
      <c r="B54" s="84" t="s">
        <v>3</v>
      </c>
      <c r="C54" s="51">
        <f>C37+C50</f>
        <v>2.5</v>
      </c>
      <c r="D54" s="50"/>
      <c r="E54" s="52" t="e">
        <f>E37+E50</f>
        <v>#REF!</v>
      </c>
      <c r="F54" s="52"/>
      <c r="G54" s="52" t="e">
        <f aca="true" t="shared" si="0" ref="G54:O54">G37+G50</f>
        <v>#REF!</v>
      </c>
      <c r="H54" s="54">
        <f t="shared" si="0"/>
        <v>0</v>
      </c>
      <c r="I54" s="54">
        <f t="shared" si="0"/>
        <v>0</v>
      </c>
      <c r="J54" s="51">
        <f t="shared" si="0"/>
        <v>166.95000000000002</v>
      </c>
      <c r="K54" s="50">
        <f t="shared" si="0"/>
        <v>440.81</v>
      </c>
      <c r="L54" s="56">
        <f t="shared" si="0"/>
        <v>0</v>
      </c>
      <c r="M54" s="56">
        <f t="shared" si="0"/>
        <v>0</v>
      </c>
      <c r="N54" s="56">
        <f t="shared" si="0"/>
        <v>0</v>
      </c>
      <c r="O54" s="50">
        <f t="shared" si="0"/>
        <v>607.76</v>
      </c>
      <c r="P54" s="50">
        <f>P37+P53</f>
        <v>7195</v>
      </c>
      <c r="Q54" s="52" t="e">
        <f>Q37+Q53</f>
        <v>#REF!</v>
      </c>
    </row>
    <row r="55" spans="1:17" ht="12.75" hidden="1" outlineLevel="1">
      <c r="A55" s="21"/>
      <c r="B55" s="85"/>
      <c r="C55" s="14"/>
      <c r="D55" s="12"/>
      <c r="E55" s="12"/>
      <c r="F55" s="12"/>
      <c r="G55" s="14"/>
      <c r="H55" s="12"/>
      <c r="I55" s="12"/>
      <c r="J55" s="13"/>
      <c r="K55" s="14"/>
      <c r="L55" s="14"/>
      <c r="M55" s="12"/>
      <c r="N55" s="12"/>
      <c r="O55" s="14"/>
      <c r="P55" s="13"/>
      <c r="Q55" s="13"/>
    </row>
    <row r="56" spans="1:17" ht="12.75" hidden="1" outlineLevel="1">
      <c r="A56" s="21"/>
      <c r="B56" s="85"/>
      <c r="C56" s="14"/>
      <c r="D56" s="12"/>
      <c r="E56" s="12"/>
      <c r="F56" s="12"/>
      <c r="G56" s="14"/>
      <c r="H56" s="12"/>
      <c r="I56" s="12"/>
      <c r="J56" s="13"/>
      <c r="K56" s="13"/>
      <c r="L56" s="13"/>
      <c r="M56" s="13"/>
      <c r="N56" s="13"/>
      <c r="O56" s="13"/>
      <c r="P56" s="13"/>
      <c r="Q56" s="13"/>
    </row>
    <row r="57" spans="1:18" ht="14.25" customHeight="1" hidden="1" outlineLevel="4">
      <c r="A57" s="21"/>
      <c r="B57" s="85"/>
      <c r="C57" s="14"/>
      <c r="D57" s="12"/>
      <c r="E57" s="12"/>
      <c r="F57" s="12"/>
      <c r="G57" s="14"/>
      <c r="H57" s="12"/>
      <c r="I57" s="12"/>
      <c r="J57" s="13"/>
      <c r="K57" s="14"/>
      <c r="L57" s="39" t="s">
        <v>30</v>
      </c>
      <c r="M57" s="11"/>
      <c r="N57" s="11"/>
      <c r="O57" s="7">
        <v>1111</v>
      </c>
      <c r="P57" s="29">
        <f>P34</f>
        <v>7195</v>
      </c>
      <c r="Q57" s="10">
        <f>Q34</f>
        <v>77542.86</v>
      </c>
      <c r="R57" s="36"/>
    </row>
    <row r="58" spans="1:18" ht="14.25" customHeight="1" hidden="1" outlineLevel="4">
      <c r="A58" s="21"/>
      <c r="B58" s="85"/>
      <c r="C58" s="14"/>
      <c r="D58" s="12"/>
      <c r="E58" s="12"/>
      <c r="F58" s="12"/>
      <c r="G58" s="14"/>
      <c r="H58" s="12"/>
      <c r="I58" s="12"/>
      <c r="J58" s="13"/>
      <c r="K58" s="14"/>
      <c r="L58" s="39"/>
      <c r="M58" s="11"/>
      <c r="N58" s="11"/>
      <c r="O58" s="7">
        <v>1120</v>
      </c>
      <c r="P58" s="29">
        <f>ROUND(P57*36.4%,2)</f>
        <v>2618.98</v>
      </c>
      <c r="Q58" s="30">
        <f>ROUND(Q57*36.4%,2)+1</f>
        <v>28226.6</v>
      </c>
      <c r="R58" s="36"/>
    </row>
    <row r="59" spans="1:18" ht="14.25" customHeight="1" hidden="1" outlineLevel="4">
      <c r="A59" s="21"/>
      <c r="B59" s="85"/>
      <c r="C59" s="14"/>
      <c r="D59" s="12"/>
      <c r="E59" s="12"/>
      <c r="F59" s="12"/>
      <c r="G59" s="14"/>
      <c r="H59" s="12"/>
      <c r="I59" s="12"/>
      <c r="J59" s="13"/>
      <c r="K59" s="14"/>
      <c r="L59" s="39"/>
      <c r="M59" s="11"/>
      <c r="N59" s="11"/>
      <c r="O59" s="7">
        <v>1131</v>
      </c>
      <c r="P59" s="42" t="e">
        <f>Q59/12</f>
        <v>#REF!</v>
      </c>
      <c r="Q59" s="10" t="e">
        <f>#REF!</f>
        <v>#REF!</v>
      </c>
      <c r="R59" s="36"/>
    </row>
    <row r="60" spans="1:18" ht="14.25" customHeight="1" hidden="1" outlineLevel="4">
      <c r="A60" s="21"/>
      <c r="B60" s="85"/>
      <c r="C60" s="14"/>
      <c r="D60" s="12"/>
      <c r="E60" s="12"/>
      <c r="F60" s="12"/>
      <c r="G60" s="14"/>
      <c r="H60" s="12"/>
      <c r="I60" s="12"/>
      <c r="J60" s="13"/>
      <c r="K60" s="14"/>
      <c r="L60" s="39"/>
      <c r="M60" s="11"/>
      <c r="N60" s="11"/>
      <c r="O60" s="7">
        <v>1140</v>
      </c>
      <c r="P60" s="42" t="e">
        <f>Q60/12</f>
        <v>#REF!</v>
      </c>
      <c r="Q60" s="10" t="e">
        <f>#REF!</f>
        <v>#REF!</v>
      </c>
      <c r="R60" s="43"/>
    </row>
    <row r="61" spans="1:18" ht="14.25" customHeight="1" hidden="1" outlineLevel="4">
      <c r="A61" s="21"/>
      <c r="B61" s="85"/>
      <c r="C61" s="14"/>
      <c r="D61" s="12"/>
      <c r="E61" s="12"/>
      <c r="F61" s="12"/>
      <c r="G61" s="14"/>
      <c r="H61" s="12"/>
      <c r="I61" s="12"/>
      <c r="J61" s="13"/>
      <c r="K61" s="14"/>
      <c r="L61" s="39"/>
      <c r="M61" s="11"/>
      <c r="N61" s="11"/>
      <c r="O61" s="40" t="s">
        <v>29</v>
      </c>
      <c r="P61" s="42" t="e">
        <f>SUM(P57:P59)</f>
        <v>#REF!</v>
      </c>
      <c r="Q61" s="10">
        <v>122533</v>
      </c>
      <c r="R61" s="43"/>
    </row>
    <row r="62" spans="1:18" s="79" customFormat="1" ht="14.25" customHeight="1" hidden="1" outlineLevel="4">
      <c r="A62" s="77"/>
      <c r="B62" s="87"/>
      <c r="C62" s="14"/>
      <c r="D62" s="12"/>
      <c r="E62" s="12"/>
      <c r="F62" s="12"/>
      <c r="G62" s="14"/>
      <c r="H62" s="12"/>
      <c r="I62" s="12"/>
      <c r="J62" s="13"/>
      <c r="K62" s="14"/>
      <c r="L62" s="44" t="s">
        <v>31</v>
      </c>
      <c r="M62" s="45"/>
      <c r="N62" s="45"/>
      <c r="O62" s="45">
        <v>1111</v>
      </c>
      <c r="P62" s="46" t="e">
        <f>P50</f>
        <v>#REF!</v>
      </c>
      <c r="Q62" s="47" t="e">
        <f>Q50</f>
        <v>#REF!</v>
      </c>
      <c r="R62" s="78"/>
    </row>
    <row r="63" spans="1:18" ht="14.25" customHeight="1" hidden="1" outlineLevel="4">
      <c r="A63" s="21"/>
      <c r="B63" s="85"/>
      <c r="C63" s="14"/>
      <c r="D63" s="12"/>
      <c r="E63" s="12"/>
      <c r="F63" s="12"/>
      <c r="G63" s="14"/>
      <c r="H63" s="12"/>
      <c r="I63" s="12"/>
      <c r="J63" s="13"/>
      <c r="K63" s="14"/>
      <c r="L63" s="39"/>
      <c r="M63" s="11"/>
      <c r="N63" s="11"/>
      <c r="O63" s="7">
        <v>1120</v>
      </c>
      <c r="P63" s="29" t="e">
        <f>ROUND(P62*36.4%,2)</f>
        <v>#REF!</v>
      </c>
      <c r="Q63" s="30" t="e">
        <f>ROUND(Q62*36.4%,2)+1</f>
        <v>#REF!</v>
      </c>
      <c r="R63" s="36"/>
    </row>
    <row r="64" spans="1:18" ht="14.25" customHeight="1" hidden="1" outlineLevel="4">
      <c r="A64" s="21"/>
      <c r="B64" s="85"/>
      <c r="C64" s="14"/>
      <c r="D64" s="12"/>
      <c r="E64" s="12"/>
      <c r="F64" s="12"/>
      <c r="G64" s="14"/>
      <c r="H64" s="12"/>
      <c r="I64" s="12"/>
      <c r="J64" s="13"/>
      <c r="K64" s="14"/>
      <c r="L64" s="39"/>
      <c r="M64" s="11"/>
      <c r="N64" s="11"/>
      <c r="O64" s="7">
        <v>1131</v>
      </c>
      <c r="P64" s="29">
        <f>Q64/12</f>
        <v>166.66666666666666</v>
      </c>
      <c r="Q64" s="30">
        <v>2000</v>
      </c>
      <c r="R64" s="48"/>
    </row>
    <row r="65" spans="1:18" ht="14.25" customHeight="1" hidden="1" outlineLevel="4">
      <c r="A65" s="21"/>
      <c r="B65" s="85"/>
      <c r="C65" s="14"/>
      <c r="D65" s="12"/>
      <c r="E65" s="12"/>
      <c r="F65" s="12"/>
      <c r="G65" s="14"/>
      <c r="H65" s="12"/>
      <c r="I65" s="12"/>
      <c r="J65" s="13"/>
      <c r="K65" s="14"/>
      <c r="L65" s="39"/>
      <c r="M65" s="11"/>
      <c r="N65" s="11"/>
      <c r="O65" s="7">
        <v>1139</v>
      </c>
      <c r="P65" s="29">
        <f>Q65/12</f>
        <v>287.25</v>
      </c>
      <c r="Q65" s="30">
        <f>3800-353</f>
        <v>3447</v>
      </c>
      <c r="R65" s="48"/>
    </row>
    <row r="66" spans="1:18" ht="14.25" customHeight="1" hidden="1" outlineLevel="4">
      <c r="A66" s="21"/>
      <c r="B66" s="85"/>
      <c r="C66" s="14"/>
      <c r="D66" s="12"/>
      <c r="E66" s="12"/>
      <c r="F66" s="12"/>
      <c r="G66" s="14"/>
      <c r="H66" s="12"/>
      <c r="I66" s="12"/>
      <c r="J66" s="13"/>
      <c r="K66" s="14"/>
      <c r="L66" s="39"/>
      <c r="M66" s="11"/>
      <c r="N66" s="11"/>
      <c r="O66" s="7">
        <v>1140</v>
      </c>
      <c r="P66" s="29">
        <f>Q66/12</f>
        <v>110</v>
      </c>
      <c r="Q66" s="30">
        <v>1320</v>
      </c>
      <c r="R66" s="48"/>
    </row>
    <row r="67" spans="1:18" ht="14.25" customHeight="1" hidden="1" outlineLevel="4">
      <c r="A67" s="21"/>
      <c r="B67" s="85"/>
      <c r="C67" s="14"/>
      <c r="D67" s="12"/>
      <c r="E67" s="12"/>
      <c r="F67" s="12"/>
      <c r="G67" s="14"/>
      <c r="H67" s="12"/>
      <c r="I67" s="12"/>
      <c r="J67" s="13"/>
      <c r="K67" s="14"/>
      <c r="L67" s="39"/>
      <c r="M67" s="11"/>
      <c r="N67" s="11"/>
      <c r="O67" s="7">
        <v>1162</v>
      </c>
      <c r="P67" s="29">
        <f>Q67/12</f>
        <v>166.66666666666666</v>
      </c>
      <c r="Q67" s="30">
        <v>2000</v>
      </c>
      <c r="R67" s="48"/>
    </row>
    <row r="68" spans="1:18" ht="14.25" customHeight="1" hidden="1" outlineLevel="4">
      <c r="A68" s="21"/>
      <c r="B68" s="85"/>
      <c r="C68" s="14"/>
      <c r="D68" s="12"/>
      <c r="E68" s="12"/>
      <c r="F68" s="12"/>
      <c r="G68" s="14"/>
      <c r="H68" s="12"/>
      <c r="I68" s="12"/>
      <c r="J68" s="13"/>
      <c r="K68" s="14"/>
      <c r="L68" s="39"/>
      <c r="M68" s="11"/>
      <c r="N68" s="11"/>
      <c r="O68" s="7">
        <v>1163</v>
      </c>
      <c r="P68" s="29">
        <f>Q68/12</f>
        <v>166.66666666666666</v>
      </c>
      <c r="Q68" s="30">
        <v>2000</v>
      </c>
      <c r="R68" s="48"/>
    </row>
    <row r="69" spans="1:18" ht="14.25" customHeight="1" hidden="1" outlineLevel="4">
      <c r="A69" s="21"/>
      <c r="B69" s="85"/>
      <c r="C69" s="14"/>
      <c r="D69" s="12"/>
      <c r="E69" s="12"/>
      <c r="F69" s="12"/>
      <c r="G69" s="14"/>
      <c r="H69" s="12"/>
      <c r="I69" s="12"/>
      <c r="J69" s="13"/>
      <c r="K69" s="14"/>
      <c r="L69" s="44"/>
      <c r="M69" s="45"/>
      <c r="N69" s="45"/>
      <c r="O69" s="45" t="s">
        <v>29</v>
      </c>
      <c r="P69" s="46" t="e">
        <f>SUM(P62:P68)</f>
        <v>#REF!</v>
      </c>
      <c r="Q69" s="46" t="e">
        <f>SUM(Q62:Q68)</f>
        <v>#REF!</v>
      </c>
      <c r="R69" s="46"/>
    </row>
    <row r="70" spans="1:18" ht="14.25" customHeight="1" hidden="1" outlineLevel="4">
      <c r="A70" s="21"/>
      <c r="B70" s="85"/>
      <c r="C70" s="14"/>
      <c r="D70" s="12"/>
      <c r="E70" s="12"/>
      <c r="F70" s="12"/>
      <c r="G70" s="14"/>
      <c r="H70" s="12"/>
      <c r="I70" s="12"/>
      <c r="J70" s="13"/>
      <c r="K70" s="14"/>
      <c r="L70" s="39" t="s">
        <v>32</v>
      </c>
      <c r="M70" s="11"/>
      <c r="N70" s="11"/>
      <c r="O70" s="7">
        <v>1111</v>
      </c>
      <c r="P70" s="29"/>
      <c r="Q70" s="30">
        <v>30000</v>
      </c>
      <c r="R70" s="36"/>
    </row>
    <row r="71" spans="1:18" ht="14.25" customHeight="1" hidden="1" outlineLevel="4">
      <c r="A71" s="21"/>
      <c r="B71" s="85"/>
      <c r="C71" s="14"/>
      <c r="D71" s="12"/>
      <c r="E71" s="12"/>
      <c r="F71" s="12"/>
      <c r="G71" s="14"/>
      <c r="H71" s="12"/>
      <c r="I71" s="12"/>
      <c r="J71" s="13"/>
      <c r="K71" s="14"/>
      <c r="L71" s="39"/>
      <c r="M71" s="11"/>
      <c r="N71" s="11"/>
      <c r="O71" s="7">
        <v>1120</v>
      </c>
      <c r="P71" s="29"/>
      <c r="Q71" s="30" t="e">
        <f>Q69-Q70</f>
        <v>#REF!</v>
      </c>
      <c r="R71" s="36"/>
    </row>
    <row r="72" spans="1:18" ht="14.25" customHeight="1" hidden="1" outlineLevel="4">
      <c r="A72" s="21"/>
      <c r="B72" s="85"/>
      <c r="C72" s="14"/>
      <c r="D72" s="12"/>
      <c r="E72" s="12"/>
      <c r="F72" s="12"/>
      <c r="G72" s="14"/>
      <c r="H72" s="12"/>
      <c r="I72" s="12"/>
      <c r="J72" s="13"/>
      <c r="K72" s="14"/>
      <c r="L72" s="39"/>
      <c r="M72" s="11"/>
      <c r="N72" s="11"/>
      <c r="O72" s="7">
        <v>1131</v>
      </c>
      <c r="P72" s="29"/>
      <c r="Q72" s="30"/>
      <c r="R72" s="36"/>
    </row>
    <row r="73" spans="1:18" ht="14.25" customHeight="1" hidden="1" outlineLevel="4">
      <c r="A73" s="21"/>
      <c r="B73" s="85"/>
      <c r="C73" s="14"/>
      <c r="D73" s="12"/>
      <c r="E73" s="12"/>
      <c r="F73" s="12"/>
      <c r="G73" s="14"/>
      <c r="H73" s="12"/>
      <c r="I73" s="12"/>
      <c r="J73" s="13"/>
      <c r="K73" s="14"/>
      <c r="L73" s="39"/>
      <c r="M73" s="11"/>
      <c r="N73" s="11"/>
      <c r="O73" s="7" t="s">
        <v>29</v>
      </c>
      <c r="P73" s="29"/>
      <c r="Q73" s="30"/>
      <c r="R73" s="36"/>
    </row>
    <row r="74" spans="1:17" ht="12.75" hidden="1" outlineLevel="1" collapsed="1">
      <c r="A74" s="21"/>
      <c r="B74" s="85"/>
      <c r="C74" s="14"/>
      <c r="D74" s="12"/>
      <c r="E74" s="12"/>
      <c r="F74" s="12"/>
      <c r="G74" s="14"/>
      <c r="H74" s="12"/>
      <c r="I74" s="12"/>
      <c r="J74" s="13"/>
      <c r="K74" s="13"/>
      <c r="L74" s="13"/>
      <c r="M74" s="13"/>
      <c r="N74" s="13"/>
      <c r="O74" s="13"/>
      <c r="P74" s="13"/>
      <c r="Q74" s="13"/>
    </row>
    <row r="75" spans="1:20" ht="22.5" customHeight="1" outlineLevel="1">
      <c r="A75" s="21"/>
      <c r="B75" s="85"/>
      <c r="C75" s="14"/>
      <c r="D75" s="12"/>
      <c r="E75" s="12"/>
      <c r="F75" s="12"/>
      <c r="G75" s="14"/>
      <c r="H75" s="12"/>
      <c r="I75" s="12"/>
      <c r="J75" s="13"/>
      <c r="K75" s="13"/>
      <c r="L75" s="13"/>
      <c r="M75" s="13"/>
      <c r="N75" s="13"/>
      <c r="O75" s="13"/>
      <c r="P75" s="14"/>
      <c r="Q75" s="13"/>
      <c r="T75" s="100"/>
    </row>
    <row r="76" spans="1:17" ht="15.75">
      <c r="A76" s="5"/>
      <c r="B76" s="138" t="s">
        <v>56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17"/>
    </row>
    <row r="77" spans="1:17" ht="15.75">
      <c r="A77" s="5"/>
      <c r="B77" s="111" t="s">
        <v>66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112">
        <v>2800</v>
      </c>
    </row>
    <row r="78" spans="1:17" ht="24">
      <c r="A78" s="5"/>
      <c r="B78" s="114" t="s">
        <v>72</v>
      </c>
      <c r="C78" s="113"/>
      <c r="D78" s="113"/>
      <c r="E78" s="113"/>
      <c r="F78" s="113"/>
      <c r="G78" s="113"/>
      <c r="H78" s="113"/>
      <c r="I78" s="24"/>
      <c r="J78" s="24"/>
      <c r="K78" s="24"/>
      <c r="L78" s="24"/>
      <c r="M78" s="24"/>
      <c r="N78" s="24"/>
      <c r="O78" s="24"/>
      <c r="P78" s="24"/>
      <c r="Q78" s="112">
        <v>2800</v>
      </c>
    </row>
    <row r="79" spans="1:17" ht="12.75">
      <c r="A79" s="7"/>
      <c r="B79" s="97" t="s">
        <v>71</v>
      </c>
      <c r="C79" s="70"/>
      <c r="D79" s="70"/>
      <c r="E79" s="76"/>
      <c r="F79" s="76"/>
      <c r="G79" s="70"/>
      <c r="H79" s="41"/>
      <c r="I79" s="7"/>
      <c r="J79" s="10"/>
      <c r="K79" s="8"/>
      <c r="L79" s="8"/>
      <c r="M79" s="7"/>
      <c r="N79" s="7"/>
      <c r="O79" s="8"/>
      <c r="P79" s="50"/>
      <c r="Q79" s="50">
        <v>2800</v>
      </c>
    </row>
    <row r="80" spans="1:17" ht="12.75">
      <c r="A80" s="49"/>
      <c r="B80" s="94" t="s">
        <v>57</v>
      </c>
      <c r="C80" s="50">
        <f>C79+C37</f>
        <v>2.5</v>
      </c>
      <c r="D80" s="51"/>
      <c r="E80" s="50"/>
      <c r="F80" s="51"/>
      <c r="G80" s="50">
        <f>G79+G37</f>
        <v>6587.24</v>
      </c>
      <c r="H80" s="51"/>
      <c r="I80" s="51"/>
      <c r="J80" s="50">
        <f>J37</f>
        <v>166.95000000000002</v>
      </c>
      <c r="K80" s="50">
        <f>K79+K37</f>
        <v>440.81</v>
      </c>
      <c r="L80" s="50"/>
      <c r="M80" s="51"/>
      <c r="N80" s="51"/>
      <c r="O80" s="50">
        <f>O79+O37</f>
        <v>607.76</v>
      </c>
      <c r="P80" s="50">
        <f>P79+P37</f>
        <v>7195</v>
      </c>
      <c r="Q80" s="50">
        <f>Q79+Q37</f>
        <v>93510</v>
      </c>
    </row>
    <row r="81" ht="23.25" customHeight="1">
      <c r="B81" s="2" t="s">
        <v>82</v>
      </c>
    </row>
    <row r="85" spans="2:10" ht="12.75">
      <c r="B85" s="88" t="s">
        <v>48</v>
      </c>
      <c r="C85" s="9"/>
      <c r="D85" s="9"/>
      <c r="E85" s="9"/>
      <c r="F85" s="9"/>
      <c r="G85" s="9"/>
      <c r="H85" s="9"/>
      <c r="I85" s="9" t="s">
        <v>13</v>
      </c>
      <c r="J85" s="9"/>
    </row>
    <row r="86" spans="2:10" ht="12.75">
      <c r="B86" s="88"/>
      <c r="C86" s="9"/>
      <c r="D86" s="9"/>
      <c r="E86" s="9"/>
      <c r="F86" s="9"/>
      <c r="G86" s="9"/>
      <c r="H86" s="9"/>
      <c r="I86" s="9"/>
      <c r="J86" s="9"/>
    </row>
    <row r="87" spans="2:10" ht="12.75">
      <c r="B87" s="88"/>
      <c r="C87" s="9"/>
      <c r="D87" s="9"/>
      <c r="E87" s="9"/>
      <c r="F87" s="9"/>
      <c r="G87" s="9"/>
      <c r="H87" s="9"/>
      <c r="I87" s="9"/>
      <c r="J87" s="9"/>
    </row>
    <row r="88" spans="2:10" ht="12.75">
      <c r="B88" s="2" t="s">
        <v>47</v>
      </c>
      <c r="I88" s="127" t="s">
        <v>49</v>
      </c>
      <c r="J88" s="127"/>
    </row>
    <row r="89" ht="12.75">
      <c r="I89" s="9"/>
    </row>
    <row r="90" spans="2:9" ht="12.75">
      <c r="B90" s="2" t="s">
        <v>4</v>
      </c>
      <c r="I90" s="9"/>
    </row>
    <row r="91" ht="12.75">
      <c r="I91" s="9"/>
    </row>
    <row r="92" ht="12.75">
      <c r="I92" s="9"/>
    </row>
    <row r="93" ht="12.75">
      <c r="I93" s="9"/>
    </row>
    <row r="94" spans="2:6" ht="12.75">
      <c r="B94" s="89" t="s">
        <v>58</v>
      </c>
      <c r="F94" t="s">
        <v>59</v>
      </c>
    </row>
    <row r="95" ht="12.75">
      <c r="B95" s="89"/>
    </row>
    <row r="96" spans="2:10" ht="12.75">
      <c r="B96" s="89" t="s">
        <v>60</v>
      </c>
      <c r="F96" s="122"/>
      <c r="G96" s="122"/>
      <c r="H96" s="122"/>
      <c r="I96" s="122"/>
      <c r="J96" s="122"/>
    </row>
    <row r="97" spans="2:9" ht="12.75">
      <c r="B97" s="89"/>
      <c r="I97" s="9"/>
    </row>
    <row r="98" ht="12.75">
      <c r="B98"/>
    </row>
    <row r="99" spans="2:5" ht="12.75">
      <c r="B99" s="2" t="s">
        <v>4</v>
      </c>
      <c r="E99" s="106"/>
    </row>
    <row r="100" ht="12.75">
      <c r="E100" s="106"/>
    </row>
  </sheetData>
  <mergeCells count="38">
    <mergeCell ref="I88:J88"/>
    <mergeCell ref="F96:J96"/>
    <mergeCell ref="O41:O42"/>
    <mergeCell ref="P41:P42"/>
    <mergeCell ref="Q41:Q42"/>
    <mergeCell ref="B76:Q76"/>
    <mergeCell ref="B27:P27"/>
    <mergeCell ref="B40:Q40"/>
    <mergeCell ref="E41:E42"/>
    <mergeCell ref="G41:G42"/>
    <mergeCell ref="H41:J41"/>
    <mergeCell ref="K41:N41"/>
    <mergeCell ref="A41:A42"/>
    <mergeCell ref="B41:B42"/>
    <mergeCell ref="C41:C42"/>
    <mergeCell ref="D41:D42"/>
    <mergeCell ref="O22:O23"/>
    <mergeCell ref="P22:P23"/>
    <mergeCell ref="Q22:Q23"/>
    <mergeCell ref="B26:P26"/>
    <mergeCell ref="P12:Q12"/>
    <mergeCell ref="A22:A23"/>
    <mergeCell ref="B22:B23"/>
    <mergeCell ref="C22:C23"/>
    <mergeCell ref="D22:D23"/>
    <mergeCell ref="E22:E23"/>
    <mergeCell ref="F22:F23"/>
    <mergeCell ref="G22:G23"/>
    <mergeCell ref="H22:J22"/>
    <mergeCell ref="K22:N22"/>
    <mergeCell ref="B6:I6"/>
    <mergeCell ref="B7:G7"/>
    <mergeCell ref="B9:H9"/>
    <mergeCell ref="L9:Q9"/>
    <mergeCell ref="L1:P1"/>
    <mergeCell ref="L4:O4"/>
    <mergeCell ref="B5:G5"/>
    <mergeCell ref="L5:O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AHCH</dc:creator>
  <cp:keywords/>
  <dc:description/>
  <cp:lastModifiedBy>Economist</cp:lastModifiedBy>
  <cp:lastPrinted>2016-02-17T13:30:21Z</cp:lastPrinted>
  <dcterms:created xsi:type="dcterms:W3CDTF">2005-06-15T10:59:50Z</dcterms:created>
  <dcterms:modified xsi:type="dcterms:W3CDTF">2016-04-14T07:52:14Z</dcterms:modified>
  <cp:category/>
  <cp:version/>
  <cp:contentType/>
  <cp:contentStatus/>
</cp:coreProperties>
</file>