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330" windowWidth="12120" windowHeight="8610" activeTab="0"/>
  </bookViews>
  <sheets>
    <sheet name="на 01.01,15" sheetId="1" r:id="rId1"/>
    <sheet name="Зміни на 01.02.15" sheetId="2" r:id="rId2"/>
  </sheets>
  <definedNames/>
  <calcPr fullCalcOnLoad="1"/>
</workbook>
</file>

<file path=xl/sharedStrings.xml><?xml version="1.0" encoding="utf-8"?>
<sst xmlns="http://schemas.openxmlformats.org/spreadsheetml/2006/main" count="208" uniqueCount="123">
  <si>
    <t>ЗАГАЛЬНИЙ ФОНД</t>
  </si>
  <si>
    <t>Технік I категорії</t>
  </si>
  <si>
    <t>Разом</t>
  </si>
  <si>
    <t>СПЕЦІАЛЬНИЙ ФОНД</t>
  </si>
  <si>
    <t>Всього на рік по НДС</t>
  </si>
  <si>
    <t>М.П.</t>
  </si>
  <si>
    <t>Назва структурного підрозділу та посади</t>
  </si>
  <si>
    <t>Оклад по ЄТС</t>
  </si>
  <si>
    <t>Разом сума по окладам</t>
  </si>
  <si>
    <t>за скл.напр.</t>
  </si>
  <si>
    <t>за почесне звання</t>
  </si>
  <si>
    <t>Доплати</t>
  </si>
  <si>
    <t>Нічні</t>
  </si>
  <si>
    <t>Інші (розписати)</t>
  </si>
  <si>
    <t>В.Я.Даниленко</t>
  </si>
  <si>
    <t>Фонд з/пл на місяц</t>
  </si>
  <si>
    <t xml:space="preserve">Штат в кількості    </t>
  </si>
  <si>
    <t>грн.</t>
  </si>
  <si>
    <t>Харківська державна академія дизайну і мистецтв</t>
  </si>
  <si>
    <t>Бюджет  Державний</t>
  </si>
  <si>
    <t>(сума в гривнях)</t>
  </si>
  <si>
    <t>одиниць</t>
  </si>
  <si>
    <t>З місячним фондом заробітної плати</t>
  </si>
  <si>
    <t>Надбавки по видам</t>
  </si>
  <si>
    <t>Молодший науков.співробітник</t>
  </si>
  <si>
    <t>Науково-дослідний сектор</t>
  </si>
  <si>
    <t>Старший науковий співробітник б\с</t>
  </si>
  <si>
    <t>N п/п</t>
  </si>
  <si>
    <t xml:space="preserve">Фонд заробітної плати на рік </t>
  </si>
  <si>
    <t>Разом надбав. та доплати</t>
  </si>
  <si>
    <t>Итого</t>
  </si>
  <si>
    <t>БЮДЖЕТ</t>
  </si>
  <si>
    <t>СП/СЧ.</t>
  </si>
  <si>
    <t>РАЗОМ</t>
  </si>
  <si>
    <t>ЗАТВЕРДЖУЮ :</t>
  </si>
  <si>
    <t xml:space="preserve">За вчен.
звання </t>
  </si>
  <si>
    <t xml:space="preserve">За наук.
ступень </t>
  </si>
  <si>
    <t>Разом по спеціальному фонду</t>
  </si>
  <si>
    <t>Технік III категорії</t>
  </si>
  <si>
    <t>Ліміти з 01.01.08 - 30.09.08</t>
  </si>
  <si>
    <t>Нерозподілені видатки з 01.11.08-31.12.08</t>
  </si>
  <si>
    <t>Роботи за договорами цівільно-
правового характеру</t>
  </si>
  <si>
    <t xml:space="preserve">Присвоєний розряд </t>
  </si>
  <si>
    <t>К-сть шт. одиниць</t>
  </si>
  <si>
    <t xml:space="preserve">За стаж р-ти в наук. сфері </t>
  </si>
  <si>
    <t>на лютий - березень  2009</t>
  </si>
  <si>
    <t>Ректор</t>
  </si>
  <si>
    <t>Фактичні витрати з01,01,09 по 01,11,09</t>
  </si>
  <si>
    <t>Начальник планово-фінансового відділу</t>
  </si>
  <si>
    <t>Ректор  ХДАДМ</t>
  </si>
  <si>
    <t>Т.В. Батьоха</t>
  </si>
  <si>
    <t>Підвищення відповідно до постанов КМУ</t>
  </si>
  <si>
    <t>Головний науковий співробітник проф., д.н.</t>
  </si>
  <si>
    <t>Молодший науковий співробітник</t>
  </si>
  <si>
    <t>Усього за посадовими окладами</t>
  </si>
  <si>
    <t>Матеріальна допомога при виході на пенсію</t>
  </si>
  <si>
    <t>Усього  по загальному фонду</t>
  </si>
  <si>
    <t xml:space="preserve">СПЕЦІАЛЬНИЙ ФОНД  </t>
  </si>
  <si>
    <t>Всього  по КПКВ 2201040 на рік</t>
  </si>
  <si>
    <t>УЗГОДЖЕНО:</t>
  </si>
  <si>
    <t>В.В.Жердєв</t>
  </si>
  <si>
    <t>Голова ППО</t>
  </si>
  <si>
    <t xml:space="preserve">Начальник НДС к.н. </t>
  </si>
  <si>
    <t xml:space="preserve">Старший науковий співробітник  к.н. </t>
  </si>
  <si>
    <t>Міністерство освіти і науки України</t>
  </si>
  <si>
    <t>За наук.
ступень</t>
  </si>
  <si>
    <t xml:space="preserve"> </t>
  </si>
  <si>
    <t>"_____"_____________2015 р.</t>
  </si>
  <si>
    <t>Головний науковий співробітник доцент., д.н.</t>
  </si>
  <si>
    <t xml:space="preserve">Зміни </t>
  </si>
  <si>
    <t>Структурний підрозділ</t>
  </si>
  <si>
    <t>Кафедра
 (підрозділ)</t>
  </si>
  <si>
    <t xml:space="preserve">Оклад на 01.01.10 </t>
  </si>
  <si>
    <t>Оклад на 01.09.08 (план) -3 етап</t>
  </si>
  <si>
    <t>Разом по надбав. та доплатах</t>
  </si>
  <si>
    <t>ПІБ</t>
  </si>
  <si>
    <t>Звільнині</t>
  </si>
  <si>
    <t>Наукове звання</t>
  </si>
  <si>
    <t>Прикази</t>
  </si>
  <si>
    <t>Прийом, звільнення</t>
  </si>
  <si>
    <t>Тариф.розряд</t>
  </si>
  <si>
    <r>
      <t xml:space="preserve">Ставки </t>
    </r>
    <r>
      <rPr>
        <b/>
        <u val="single"/>
        <sz val="8"/>
        <rFont val="Arial CYR"/>
        <family val="2"/>
      </rPr>
      <t>(факт)</t>
    </r>
    <r>
      <rPr>
        <b/>
        <sz val="8"/>
        <rFont val="Arial CYR"/>
        <family val="2"/>
      </rPr>
      <t xml:space="preserve"> </t>
    </r>
  </si>
  <si>
    <t>Оклад на 01.10.08 (план) 1,038</t>
  </si>
  <si>
    <t>Разхом надбав. та доплати</t>
  </si>
  <si>
    <t>За стаж р-ти в наук.сфері (30%)</t>
  </si>
  <si>
    <t>доктор наук (до 25%)</t>
  </si>
  <si>
    <t>канд.наук.(15%)</t>
  </si>
  <si>
    <t xml:space="preserve">За наук. ступень </t>
  </si>
  <si>
    <t>старш.наук.співробіт. (25%)</t>
  </si>
  <si>
    <t>3 етап</t>
  </si>
  <si>
    <r>
      <t xml:space="preserve">Підвищення з 01.10.08   </t>
    </r>
    <r>
      <rPr>
        <b/>
        <sz val="8"/>
        <rFont val="Arial CYR"/>
        <family val="2"/>
      </rPr>
      <t>на 1,038</t>
    </r>
  </si>
  <si>
    <t>ЗАТВЕРДЖЕНО ВСЬОГО:</t>
  </si>
  <si>
    <t>Вводиться всього :</t>
  </si>
  <si>
    <t>Усього за посадовими окладами:</t>
  </si>
  <si>
    <t>Усього по загальному фонду:</t>
  </si>
  <si>
    <t>СПЕЦІАЛЬНИЙ  ФОНД</t>
  </si>
  <si>
    <t>Затверджено всього:</t>
  </si>
  <si>
    <t>станом на 01.01.2015</t>
  </si>
  <si>
    <t>досліджень</t>
  </si>
  <si>
    <t>та  державним  замовленням, підготовка  наукових  кадрів,  фінансова підтримка  наукової  інфраструктури,  наукової   преси</t>
  </si>
  <si>
    <t xml:space="preserve">та  наукових об'єктів, що становлять  національне надбання, забезпечення діяльності  Державного  фонду  фундаментальних </t>
  </si>
  <si>
    <r>
      <t xml:space="preserve">КПКВ- 2201040  </t>
    </r>
    <r>
      <rPr>
        <i/>
        <sz val="8"/>
        <rFont val="Arial Cyr"/>
        <family val="0"/>
      </rPr>
      <t xml:space="preserve">Дослідження,наукові та науково-технічні розробки, виконання робіт за державними цільовими програмами </t>
    </r>
  </si>
  <si>
    <t>за  лютий  2015 р.</t>
  </si>
  <si>
    <t>Начальник НДС, к.н.</t>
  </si>
  <si>
    <t xml:space="preserve">Вводиться  </t>
  </si>
  <si>
    <t>Старший науковий співробітник,к.н</t>
  </si>
  <si>
    <t>Виводиться :</t>
  </si>
  <si>
    <t>Виводиться всього:</t>
  </si>
  <si>
    <t>(Дванадцять тисяч  дев'ятсот  одна грн .80коп.)</t>
  </si>
  <si>
    <t xml:space="preserve">Нерозподілені видатки </t>
  </si>
  <si>
    <t xml:space="preserve">Фонд заробітної плати на 1 кв. 2015 р. </t>
  </si>
  <si>
    <t>Ліміти з 01.01.2015 по 31.01.2015</t>
  </si>
  <si>
    <t xml:space="preserve">Штатний розпис на  2015 рік </t>
  </si>
  <si>
    <t>Фонд заробітної плати на 2015р.</t>
  </si>
  <si>
    <t>Заступник Міністра</t>
  </si>
  <si>
    <t>М.В.Стріха</t>
  </si>
  <si>
    <t>Нерозподілені видатки з 01.01.2015 по 31.12.2015</t>
  </si>
  <si>
    <t>до штатного розпису на  2015 р.</t>
  </si>
  <si>
    <t>Усього по спеціальному фонду</t>
  </si>
  <si>
    <t>В.т.ч. за договорами цивільно-правового характеру</t>
  </si>
  <si>
    <t>"___" __________ 2015 р.</t>
  </si>
  <si>
    <t>(Дванадцять тисяч дев'ятсот п'ятдесят вісім грн.00 коп)</t>
  </si>
  <si>
    <t xml:space="preserve">Заступник Міністра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</si>
</sst>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General;\ ;"/>
    <numFmt numFmtId="173" formatCode="0.00;\ ;"/>
    <numFmt numFmtId="174" formatCode="0.0"/>
    <numFmt numFmtId="175" formatCode="0.0000"/>
    <numFmt numFmtId="176" formatCode="0.000"/>
    <numFmt numFmtId="177" formatCode="#,##0&quot;р.&quot;"/>
    <numFmt numFmtId="178" formatCode="0.00000"/>
    <numFmt numFmtId="179" formatCode="#,##0.00&quot;р.&quot;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7"/>
      <name val="Arial Cyr"/>
      <family val="2"/>
    </font>
    <font>
      <b/>
      <sz val="8"/>
      <color indexed="9"/>
      <name val="Arial Cyr"/>
      <family val="2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9"/>
      <name val="Arial Cyr"/>
      <family val="2"/>
    </font>
    <font>
      <sz val="9"/>
      <color indexed="9"/>
      <name val="Arial Cyr"/>
      <family val="2"/>
    </font>
    <font>
      <b/>
      <sz val="15"/>
      <name val="Arial Cyr"/>
      <family val="2"/>
    </font>
    <font>
      <b/>
      <sz val="10"/>
      <color indexed="10"/>
      <name val="Arial Cyr"/>
      <family val="0"/>
    </font>
    <font>
      <sz val="15"/>
      <name val="Arial Cyr"/>
      <family val="0"/>
    </font>
    <font>
      <b/>
      <sz val="8"/>
      <color indexed="8"/>
      <name val="Arial CYR"/>
      <family val="2"/>
    </font>
    <font>
      <b/>
      <sz val="7"/>
      <name val="Arial Cyr"/>
      <family val="2"/>
    </font>
    <font>
      <b/>
      <u val="single"/>
      <sz val="8"/>
      <name val="Arial CYR"/>
      <family val="2"/>
    </font>
    <font>
      <sz val="10"/>
      <color indexed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38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172" fontId="2" fillId="24" borderId="1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textRotation="90" wrapText="1"/>
    </xf>
    <xf numFmtId="1" fontId="9" fillId="4" borderId="10" xfId="0" applyNumberFormat="1" applyFont="1" applyFill="1" applyBorder="1" applyAlignment="1">
      <alignment horizontal="center" vertical="center"/>
    </xf>
    <xf numFmtId="1" fontId="9" fillId="24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74" fontId="9" fillId="24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24" borderId="13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74" fontId="9" fillId="22" borderId="10" xfId="0" applyNumberFormat="1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1" fontId="9" fillId="22" borderId="10" xfId="0" applyNumberFormat="1" applyFont="1" applyFill="1" applyBorder="1" applyAlignment="1">
      <alignment horizontal="center" vertical="center"/>
    </xf>
    <xf numFmtId="1" fontId="15" fillId="22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/>
    </xf>
    <xf numFmtId="174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74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24" borderId="10" xfId="0" applyFont="1" applyFill="1" applyBorder="1" applyAlignment="1">
      <alignment horizontal="left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2" fontId="17" fillId="24" borderId="13" xfId="0" applyNumberFormat="1" applyFont="1" applyFill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6" fillId="2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174" fontId="17" fillId="24" borderId="13" xfId="0" applyNumberFormat="1" applyFont="1" applyFill="1" applyBorder="1" applyAlignment="1">
      <alignment horizontal="center" vertical="center"/>
    </xf>
    <xf numFmtId="1" fontId="17" fillId="24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/>
    </xf>
    <xf numFmtId="172" fontId="16" fillId="2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174" fontId="19" fillId="2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17" fillId="24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 vertical="center"/>
    </xf>
    <xf numFmtId="2" fontId="16" fillId="0" borderId="0" xfId="0" applyNumberFormat="1" applyFont="1" applyBorder="1" applyAlignment="1">
      <alignment horizontal="left" vertical="center"/>
    </xf>
    <xf numFmtId="0" fontId="16" fillId="24" borderId="10" xfId="0" applyFont="1" applyFill="1" applyBorder="1" applyAlignment="1">
      <alignment horizontal="left" vertical="center" wrapText="1"/>
    </xf>
    <xf numFmtId="172" fontId="24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0" xfId="0" applyNumberFormat="1" applyFont="1" applyAlignment="1">
      <alignment horizontal="left" wrapText="1"/>
    </xf>
    <xf numFmtId="0" fontId="20" fillId="24" borderId="0" xfId="0" applyFont="1" applyFill="1" applyAlignment="1">
      <alignment/>
    </xf>
    <xf numFmtId="0" fontId="0" fillId="0" borderId="0" xfId="0" applyFont="1" applyAlignment="1">
      <alignment/>
    </xf>
    <xf numFmtId="0" fontId="20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24" borderId="0" xfId="0" applyFill="1" applyAlignment="1">
      <alignment horizontal="left"/>
    </xf>
    <xf numFmtId="0" fontId="9" fillId="24" borderId="10" xfId="0" applyFont="1" applyFill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 horizontal="center" vertical="center" textRotation="90" wrapText="1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textRotation="90" wrapText="1"/>
    </xf>
    <xf numFmtId="172" fontId="2" fillId="25" borderId="10" xfId="0" applyNumberFormat="1" applyFont="1" applyFill="1" applyBorder="1" applyAlignment="1">
      <alignment horizontal="center" vertical="center" wrapText="1"/>
    </xf>
    <xf numFmtId="172" fontId="9" fillId="25" borderId="10" xfId="0" applyNumberFormat="1" applyFont="1" applyFill="1" applyBorder="1" applyAlignment="1">
      <alignment horizontal="center" vertical="center" wrapText="1"/>
    </xf>
    <xf numFmtId="172" fontId="2" fillId="25" borderId="10" xfId="0" applyNumberFormat="1" applyFont="1" applyFill="1" applyBorder="1" applyAlignment="1">
      <alignment horizontal="center" vertical="center" textRotation="90" wrapText="1"/>
    </xf>
    <xf numFmtId="172" fontId="24" fillId="24" borderId="14" xfId="0" applyNumberFormat="1" applyFont="1" applyFill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horizontal="center" vertical="center" textRotation="90" wrapText="1"/>
    </xf>
    <xf numFmtId="172" fontId="2" fillId="4" borderId="10" xfId="0" applyNumberFormat="1" applyFont="1" applyFill="1" applyBorder="1" applyAlignment="1">
      <alignment horizontal="center" vertical="center" wrapText="1"/>
    </xf>
    <xf numFmtId="172" fontId="24" fillId="24" borderId="14" xfId="0" applyNumberFormat="1" applyFont="1" applyFill="1" applyBorder="1" applyAlignment="1">
      <alignment horizontal="center" vertical="center" textRotation="90" wrapText="1"/>
    </xf>
    <xf numFmtId="172" fontId="24" fillId="0" borderId="10" xfId="0" applyNumberFormat="1" applyFont="1" applyBorder="1" applyAlignment="1">
      <alignment horizontal="center" vertical="center" textRotation="90" wrapText="1"/>
    </xf>
    <xf numFmtId="172" fontId="24" fillId="0" borderId="14" xfId="0" applyNumberFormat="1" applyFont="1" applyBorder="1" applyAlignment="1">
      <alignment horizontal="center" vertical="center" textRotation="90" wrapText="1"/>
    </xf>
    <xf numFmtId="172" fontId="9" fillId="4" borderId="14" xfId="0" applyNumberFormat="1" applyFont="1" applyFill="1" applyBorder="1" applyAlignment="1">
      <alignment horizontal="center" vertical="center" wrapText="1"/>
    </xf>
    <xf numFmtId="2" fontId="24" fillId="4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/>
    </xf>
    <xf numFmtId="0" fontId="24" fillId="25" borderId="10" xfId="0" applyNumberFormat="1" applyFont="1" applyFill="1" applyBorder="1" applyAlignment="1">
      <alignment horizontal="center" vertical="center" wrapText="1"/>
    </xf>
    <xf numFmtId="0" fontId="13" fillId="25" borderId="10" xfId="0" applyNumberFormat="1" applyFont="1" applyFill="1" applyBorder="1" applyAlignment="1">
      <alignment horizontal="center" vertical="center" wrapText="1"/>
    </xf>
    <xf numFmtId="174" fontId="24" fillId="25" borderId="10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15" fillId="4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0" fillId="4" borderId="10" xfId="0" applyFill="1" applyBorder="1" applyAlignment="1">
      <alignment/>
    </xf>
    <xf numFmtId="0" fontId="16" fillId="0" borderId="13" xfId="0" applyFont="1" applyBorder="1" applyAlignment="1">
      <alignment horizontal="center"/>
    </xf>
    <xf numFmtId="0" fontId="17" fillId="24" borderId="13" xfId="0" applyFont="1" applyFill="1" applyBorder="1" applyAlignment="1">
      <alignment horizontal="left" vertical="center" wrapText="1"/>
    </xf>
    <xf numFmtId="2" fontId="17" fillId="25" borderId="10" xfId="0" applyNumberFormat="1" applyFont="1" applyFill="1" applyBorder="1" applyAlignment="1">
      <alignment horizontal="center" vertical="center"/>
    </xf>
    <xf numFmtId="174" fontId="17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9" fillId="25" borderId="1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2" fontId="17" fillId="24" borderId="15" xfId="0" applyNumberFormat="1" applyFont="1" applyFill="1" applyBorder="1" applyAlignment="1">
      <alignment horizontal="center" vertical="center"/>
    </xf>
    <xf numFmtId="1" fontId="17" fillId="24" borderId="15" xfId="0" applyNumberFormat="1" applyFont="1" applyFill="1" applyBorder="1" applyAlignment="1">
      <alignment horizontal="center" vertical="center"/>
    </xf>
    <xf numFmtId="2" fontId="9" fillId="24" borderId="15" xfId="0" applyNumberFormat="1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2" fontId="9" fillId="25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2" fontId="17" fillId="24" borderId="10" xfId="0" applyNumberFormat="1" applyFont="1" applyFill="1" applyBorder="1" applyAlignment="1">
      <alignment horizontal="center" vertical="center"/>
    </xf>
    <xf numFmtId="0" fontId="17" fillId="24" borderId="10" xfId="0" applyNumberFormat="1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25" borderId="1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27" fillId="24" borderId="0" xfId="0" applyFont="1" applyFill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2" fontId="17" fillId="0" borderId="1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0" fontId="20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9" fillId="24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9" fillId="24" borderId="13" xfId="0" applyNumberFormat="1" applyFont="1" applyFill="1" applyBorder="1" applyAlignment="1">
      <alignment horizontal="center" vertical="center" wrapText="1"/>
    </xf>
    <xf numFmtId="172" fontId="9" fillId="24" borderId="14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 vertical="center" textRotation="90" wrapText="1"/>
    </xf>
    <xf numFmtId="172" fontId="24" fillId="25" borderId="10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textRotation="90" wrapText="1"/>
    </xf>
    <xf numFmtId="172" fontId="9" fillId="0" borderId="14" xfId="0" applyNumberFormat="1" applyFont="1" applyBorder="1" applyAlignment="1">
      <alignment horizontal="center" vertical="center" textRotation="90" wrapText="1"/>
    </xf>
    <xf numFmtId="172" fontId="24" fillId="4" borderId="10" xfId="0" applyNumberFormat="1" applyFont="1" applyFill="1" applyBorder="1" applyAlignment="1">
      <alignment horizontal="center" vertical="center" wrapText="1"/>
    </xf>
    <xf numFmtId="172" fontId="24" fillId="24" borderId="10" xfId="0" applyNumberFormat="1" applyFont="1" applyFill="1" applyBorder="1" applyAlignment="1">
      <alignment horizontal="center" vertical="center" wrapText="1"/>
    </xf>
    <xf numFmtId="172" fontId="24" fillId="24" borderId="13" xfId="0" applyNumberFormat="1" applyFont="1" applyFill="1" applyBorder="1" applyAlignment="1">
      <alignment horizontal="center" vertical="center" wrapText="1"/>
    </xf>
    <xf numFmtId="172" fontId="24" fillId="24" borderId="14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172" fontId="9" fillId="24" borderId="13" xfId="0" applyNumberFormat="1" applyFont="1" applyFill="1" applyBorder="1" applyAlignment="1">
      <alignment horizontal="center" vertical="center" textRotation="90" wrapText="1"/>
    </xf>
    <xf numFmtId="172" fontId="9" fillId="24" borderId="14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>
      <selection activeCell="R28" sqref="R28:R31"/>
    </sheetView>
  </sheetViews>
  <sheetFormatPr defaultColWidth="9.00390625" defaultRowHeight="12.75" outlineLevelRow="4"/>
  <cols>
    <col min="1" max="1" width="3.25390625" style="0" customWidth="1"/>
    <col min="2" max="2" width="30.25390625" style="2" customWidth="1"/>
    <col min="3" max="3" width="5.625" style="0" customWidth="1"/>
    <col min="4" max="4" width="6.625" style="0" customWidth="1"/>
    <col min="5" max="5" width="8.125" style="0" customWidth="1"/>
    <col min="6" max="6" width="9.25390625" style="0" customWidth="1"/>
    <col min="7" max="7" width="9.625" style="0" customWidth="1"/>
    <col min="8" max="8" width="7.75390625" style="0" customWidth="1"/>
    <col min="9" max="9" width="7.125" style="0" customWidth="1"/>
    <col min="10" max="10" width="7.375" style="0" customWidth="1"/>
    <col min="11" max="11" width="7.875" style="0" customWidth="1"/>
    <col min="12" max="12" width="7.625" style="0" customWidth="1"/>
    <col min="13" max="13" width="4.75390625" style="0" customWidth="1"/>
    <col min="14" max="14" width="9.375" style="0" customWidth="1"/>
    <col min="15" max="15" width="8.00390625" style="0" customWidth="1"/>
    <col min="16" max="16" width="8.375" style="0" customWidth="1"/>
    <col min="17" max="17" width="11.25390625" style="0" customWidth="1"/>
    <col min="18" max="18" width="9.625" style="0" bestFit="1" customWidth="1"/>
  </cols>
  <sheetData>
    <row r="1" spans="12:17" ht="15.75" outlineLevel="1">
      <c r="L1" s="216" t="s">
        <v>34</v>
      </c>
      <c r="M1" s="216"/>
      <c r="N1" s="216"/>
      <c r="O1" s="216"/>
      <c r="P1" s="216"/>
      <c r="Q1" s="9"/>
    </row>
    <row r="2" spans="12:17" ht="9.75" customHeight="1" hidden="1" outlineLevel="1">
      <c r="L2" s="9"/>
      <c r="M2" s="9"/>
      <c r="N2" s="9"/>
      <c r="O2" s="9"/>
      <c r="P2" s="9"/>
      <c r="Q2" s="9"/>
    </row>
    <row r="3" spans="4:17" ht="12.75" outlineLevel="1">
      <c r="D3" s="174"/>
      <c r="L3" s="73"/>
      <c r="M3" s="73"/>
      <c r="N3" s="73"/>
      <c r="O3" s="73"/>
      <c r="P3" s="9"/>
      <c r="Q3" s="9"/>
    </row>
    <row r="4" spans="5:17" ht="12" customHeight="1" outlineLevel="1">
      <c r="E4" s="104"/>
      <c r="L4" s="217" t="s">
        <v>16</v>
      </c>
      <c r="M4" s="217"/>
      <c r="N4" s="217"/>
      <c r="O4" s="217"/>
      <c r="P4" s="74">
        <f>C80</f>
        <v>5</v>
      </c>
      <c r="Q4" s="105" t="s">
        <v>21</v>
      </c>
    </row>
    <row r="5" spans="2:17" ht="15.75" customHeight="1" outlineLevel="1">
      <c r="B5" s="218"/>
      <c r="C5" s="218"/>
      <c r="D5" s="218"/>
      <c r="E5" s="218"/>
      <c r="F5" s="218"/>
      <c r="G5" s="218"/>
      <c r="J5" s="16"/>
      <c r="K5" s="16"/>
      <c r="L5" s="186" t="s">
        <v>22</v>
      </c>
      <c r="M5" s="186"/>
      <c r="N5" s="186"/>
      <c r="O5" s="186"/>
      <c r="P5" s="98">
        <f>P37</f>
        <v>12901.8</v>
      </c>
      <c r="Q5" s="106" t="s">
        <v>17</v>
      </c>
    </row>
    <row r="6" spans="1:17" ht="24" customHeight="1" outlineLevel="1">
      <c r="A6" s="22"/>
      <c r="B6" s="187" t="s">
        <v>112</v>
      </c>
      <c r="C6" s="187"/>
      <c r="D6" s="187"/>
      <c r="E6" s="187"/>
      <c r="F6" s="187"/>
      <c r="G6" s="187"/>
      <c r="H6" s="187"/>
      <c r="I6" s="187"/>
      <c r="J6" s="18"/>
      <c r="K6" s="18"/>
      <c r="L6" s="32" t="s">
        <v>108</v>
      </c>
      <c r="M6" s="19"/>
      <c r="N6" s="18"/>
      <c r="O6" s="18"/>
      <c r="P6" s="18"/>
      <c r="Q6" s="18"/>
    </row>
    <row r="7" spans="1:17" ht="20.25" customHeight="1" hidden="1" outlineLevel="2">
      <c r="A7" s="22"/>
      <c r="B7" s="188" t="s">
        <v>45</v>
      </c>
      <c r="C7" s="188"/>
      <c r="D7" s="188"/>
      <c r="E7" s="188"/>
      <c r="F7" s="188"/>
      <c r="G7" s="188"/>
      <c r="H7" s="22"/>
      <c r="I7" s="23"/>
      <c r="J7" s="18"/>
      <c r="K7" s="18"/>
      <c r="L7" s="91" t="s">
        <v>46</v>
      </c>
      <c r="M7" s="19"/>
      <c r="N7" s="18"/>
      <c r="O7" s="18"/>
      <c r="P7" s="91" t="s">
        <v>14</v>
      </c>
      <c r="Q7" s="18"/>
    </row>
    <row r="8" spans="2:17" ht="17.25" customHeight="1" outlineLevel="1" collapsed="1">
      <c r="B8" s="100" t="s">
        <v>18</v>
      </c>
      <c r="C8" s="100"/>
      <c r="D8" s="100"/>
      <c r="E8" s="100"/>
      <c r="F8" s="100"/>
      <c r="G8" s="100"/>
      <c r="L8" s="32"/>
      <c r="M8" s="9"/>
      <c r="N8" s="92"/>
      <c r="O8" s="92"/>
      <c r="P8" s="95"/>
      <c r="Q8" s="95"/>
    </row>
    <row r="9" spans="1:17" ht="18.75" customHeight="1" outlineLevel="1">
      <c r="A9" s="17"/>
      <c r="B9" s="189" t="s">
        <v>25</v>
      </c>
      <c r="C9" s="189"/>
      <c r="D9" s="189"/>
      <c r="E9" s="189"/>
      <c r="F9" s="189"/>
      <c r="G9" s="189"/>
      <c r="H9" s="189"/>
      <c r="I9" s="4"/>
      <c r="J9" s="4"/>
      <c r="K9" s="4"/>
      <c r="L9" s="198" t="s">
        <v>114</v>
      </c>
      <c r="M9" s="198"/>
      <c r="N9" s="198"/>
      <c r="O9" s="198"/>
      <c r="P9" s="198"/>
      <c r="Q9" s="198"/>
    </row>
    <row r="10" spans="11:16" ht="13.5" customHeight="1" hidden="1" outlineLevel="2">
      <c r="K10" s="15"/>
      <c r="L10" s="92"/>
      <c r="M10" s="92"/>
      <c r="N10" s="92"/>
      <c r="O10" s="92"/>
      <c r="P10" s="92"/>
    </row>
    <row r="11" spans="3:16" ht="12" customHeight="1" outlineLevel="2">
      <c r="C11" t="s">
        <v>97</v>
      </c>
      <c r="L11" s="9"/>
      <c r="M11" s="9"/>
      <c r="N11" s="9"/>
      <c r="O11" s="9"/>
      <c r="P11" s="9"/>
    </row>
    <row r="12" spans="12:17" ht="12" customHeight="1" outlineLevel="2">
      <c r="L12" s="9"/>
      <c r="M12" s="9"/>
      <c r="N12" s="9"/>
      <c r="O12" s="9"/>
      <c r="P12" s="190" t="s">
        <v>115</v>
      </c>
      <c r="Q12" s="190"/>
    </row>
    <row r="13" spans="12:16" ht="12" customHeight="1" outlineLevel="2">
      <c r="L13" s="9"/>
      <c r="M13" s="9"/>
      <c r="N13" s="9"/>
      <c r="O13" s="9"/>
      <c r="P13" s="9"/>
    </row>
    <row r="14" spans="12:16" ht="15" customHeight="1" outlineLevel="2">
      <c r="L14" s="9"/>
      <c r="M14" s="9"/>
      <c r="N14" s="9"/>
      <c r="O14" s="9" t="s">
        <v>67</v>
      </c>
      <c r="P14" s="9"/>
    </row>
    <row r="15" spans="1:16" ht="12.75" outlineLevel="1">
      <c r="A15" t="s">
        <v>19</v>
      </c>
      <c r="L15" s="9" t="s">
        <v>5</v>
      </c>
      <c r="M15" s="9"/>
      <c r="N15" s="9"/>
      <c r="O15" s="9"/>
      <c r="P15" s="81"/>
    </row>
    <row r="16" ht="12.75" outlineLevel="1">
      <c r="A16" t="s">
        <v>64</v>
      </c>
    </row>
    <row r="17" ht="12.75" outlineLevel="1">
      <c r="A17" t="s">
        <v>101</v>
      </c>
    </row>
    <row r="18" spans="1:10" ht="12.75" outlineLevel="1">
      <c r="A18" s="175" t="s">
        <v>99</v>
      </c>
      <c r="B18" s="176"/>
      <c r="C18" s="177"/>
      <c r="D18" s="177"/>
      <c r="E18" s="177"/>
      <c r="F18" s="177"/>
      <c r="G18" s="177"/>
      <c r="H18" s="177"/>
      <c r="I18" s="177"/>
      <c r="J18" s="177"/>
    </row>
    <row r="19" spans="1:10" ht="12" customHeight="1" outlineLevel="1">
      <c r="A19" s="175" t="s">
        <v>100</v>
      </c>
      <c r="B19" s="178"/>
      <c r="C19" s="175"/>
      <c r="D19" s="175"/>
      <c r="E19" s="175"/>
      <c r="F19" s="175"/>
      <c r="G19" s="175"/>
      <c r="H19" s="175"/>
      <c r="I19" s="175"/>
      <c r="J19" s="177"/>
    </row>
    <row r="20" spans="1:10" ht="12" customHeight="1" outlineLevel="1">
      <c r="A20" s="175" t="s">
        <v>98</v>
      </c>
      <c r="B20" s="178"/>
      <c r="C20" s="175"/>
      <c r="D20" s="175"/>
      <c r="E20" s="175"/>
      <c r="F20" s="175"/>
      <c r="G20" s="175"/>
      <c r="H20" s="175"/>
      <c r="I20" s="175"/>
      <c r="J20" s="177"/>
    </row>
    <row r="21" spans="13:16" ht="13.5" customHeight="1" outlineLevel="1">
      <c r="M21" s="2"/>
      <c r="P21" s="32" t="s">
        <v>20</v>
      </c>
    </row>
    <row r="22" spans="1:17" ht="12.75" customHeight="1">
      <c r="A22" s="207" t="s">
        <v>27</v>
      </c>
      <c r="B22" s="209" t="s">
        <v>6</v>
      </c>
      <c r="C22" s="202" t="s">
        <v>43</v>
      </c>
      <c r="D22" s="202" t="s">
        <v>42</v>
      </c>
      <c r="E22" s="202" t="s">
        <v>7</v>
      </c>
      <c r="F22" s="205" t="s">
        <v>51</v>
      </c>
      <c r="G22" s="202" t="s">
        <v>8</v>
      </c>
      <c r="H22" s="210" t="s">
        <v>23</v>
      </c>
      <c r="I22" s="211"/>
      <c r="J22" s="212"/>
      <c r="K22" s="213" t="s">
        <v>11</v>
      </c>
      <c r="L22" s="214"/>
      <c r="M22" s="214"/>
      <c r="N22" s="215"/>
      <c r="O22" s="205" t="s">
        <v>29</v>
      </c>
      <c r="P22" s="202" t="s">
        <v>15</v>
      </c>
      <c r="Q22" s="202" t="s">
        <v>113</v>
      </c>
    </row>
    <row r="23" spans="1:17" ht="56.25" customHeight="1">
      <c r="A23" s="208"/>
      <c r="B23" s="209"/>
      <c r="C23" s="202"/>
      <c r="D23" s="202"/>
      <c r="E23" s="202"/>
      <c r="F23" s="206"/>
      <c r="G23" s="202"/>
      <c r="H23" s="27" t="s">
        <v>9</v>
      </c>
      <c r="I23" s="27" t="s">
        <v>10</v>
      </c>
      <c r="J23" s="27" t="s">
        <v>44</v>
      </c>
      <c r="K23" s="69" t="s">
        <v>65</v>
      </c>
      <c r="L23" s="69" t="s">
        <v>35</v>
      </c>
      <c r="M23" s="27" t="s">
        <v>12</v>
      </c>
      <c r="N23" s="27" t="s">
        <v>13</v>
      </c>
      <c r="O23" s="206"/>
      <c r="P23" s="202"/>
      <c r="Q23" s="202"/>
    </row>
    <row r="24" spans="1:17" ht="12.75" customHeight="1" hidden="1" outlineLevel="1">
      <c r="A24" s="28"/>
      <c r="B24" s="69"/>
      <c r="C24" s="31"/>
      <c r="D24" s="31"/>
      <c r="E24" s="1"/>
      <c r="F24" s="1"/>
      <c r="G24" s="1"/>
      <c r="H24" s="1"/>
      <c r="I24" s="1"/>
      <c r="J24" s="1"/>
      <c r="K24" s="3"/>
      <c r="L24" s="3"/>
      <c r="M24" s="1"/>
      <c r="N24" s="1"/>
      <c r="O24" s="1"/>
      <c r="P24" s="1"/>
      <c r="Q24" s="31">
        <v>12</v>
      </c>
    </row>
    <row r="25" spans="1:17" ht="11.25" customHeight="1" collapsed="1">
      <c r="A25" s="33">
        <v>1</v>
      </c>
      <c r="B25" s="34">
        <v>2</v>
      </c>
      <c r="C25" s="33">
        <v>3</v>
      </c>
      <c r="D25" s="33">
        <v>4</v>
      </c>
      <c r="E25" s="33">
        <v>5</v>
      </c>
      <c r="F25" s="33"/>
      <c r="G25" s="33">
        <v>6</v>
      </c>
      <c r="H25" s="33">
        <v>7</v>
      </c>
      <c r="I25" s="33">
        <v>8</v>
      </c>
      <c r="J25" s="33">
        <v>9</v>
      </c>
      <c r="K25" s="33">
        <v>10</v>
      </c>
      <c r="L25" s="34">
        <v>11</v>
      </c>
      <c r="M25" s="33">
        <v>12</v>
      </c>
      <c r="N25" s="33">
        <v>13</v>
      </c>
      <c r="O25" s="33">
        <v>14</v>
      </c>
      <c r="P25" s="33">
        <v>15</v>
      </c>
      <c r="Q25" s="33">
        <v>16</v>
      </c>
    </row>
    <row r="26" spans="1:17" ht="17.25" customHeight="1">
      <c r="A26" s="24"/>
      <c r="B26" s="195" t="s">
        <v>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26"/>
    </row>
    <row r="27" spans="1:17" ht="12.75">
      <c r="A27" s="25"/>
      <c r="B27" s="200" t="s">
        <v>25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"/>
    </row>
    <row r="28" spans="1:21" ht="19.5" customHeight="1">
      <c r="A28" s="55">
        <v>1</v>
      </c>
      <c r="B28" s="107" t="s">
        <v>62</v>
      </c>
      <c r="C28" s="58">
        <v>0.75</v>
      </c>
      <c r="D28" s="55">
        <v>17</v>
      </c>
      <c r="E28" s="59">
        <v>2556</v>
      </c>
      <c r="F28" s="59"/>
      <c r="G28" s="65">
        <f aca="true" t="shared" si="0" ref="G28:G33">E28*C28</f>
        <v>1917</v>
      </c>
      <c r="H28" s="55"/>
      <c r="I28" s="55"/>
      <c r="J28" s="65">
        <v>383.4</v>
      </c>
      <c r="K28" s="90">
        <f>ROUND((G28*11%),2)</f>
        <v>210.87</v>
      </c>
      <c r="L28" s="58"/>
      <c r="M28" s="55"/>
      <c r="N28" s="55"/>
      <c r="O28" s="65">
        <f>J28+K28</f>
        <v>594.27</v>
      </c>
      <c r="P28" s="65">
        <f aca="true" t="shared" si="1" ref="P28:P33">ROUND((O28+G28),2)</f>
        <v>2511.27</v>
      </c>
      <c r="Q28" s="66">
        <f aca="true" t="shared" si="2" ref="Q28:Q33">P28*12</f>
        <v>30135.239999999998</v>
      </c>
      <c r="U28" t="s">
        <v>66</v>
      </c>
    </row>
    <row r="29" spans="1:17" ht="31.5" customHeight="1">
      <c r="A29" s="55">
        <v>2</v>
      </c>
      <c r="B29" s="68" t="s">
        <v>52</v>
      </c>
      <c r="C29" s="58">
        <v>0.75</v>
      </c>
      <c r="D29" s="55">
        <v>18</v>
      </c>
      <c r="E29" s="59">
        <v>2735</v>
      </c>
      <c r="F29" s="59"/>
      <c r="G29" s="65">
        <f t="shared" si="0"/>
        <v>2051.25</v>
      </c>
      <c r="H29" s="55"/>
      <c r="I29" s="55"/>
      <c r="J29" s="55"/>
      <c r="K29" s="72">
        <f>ROUND((G29*16%),2)</f>
        <v>328.2</v>
      </c>
      <c r="L29" s="72">
        <f>ROUND((G29*2%),2)+0.45</f>
        <v>41.480000000000004</v>
      </c>
      <c r="M29" s="55"/>
      <c r="N29" s="55"/>
      <c r="O29" s="65">
        <f>ROUND((H29+I29+J29+K29+L29+M29+N29),2)</f>
        <v>369.68</v>
      </c>
      <c r="P29" s="65">
        <f t="shared" si="1"/>
        <v>2420.93</v>
      </c>
      <c r="Q29" s="66">
        <f t="shared" si="2"/>
        <v>29051.159999999996</v>
      </c>
    </row>
    <row r="30" spans="1:17" ht="31.5" customHeight="1">
      <c r="A30" s="55">
        <v>3</v>
      </c>
      <c r="B30" s="68" t="s">
        <v>68</v>
      </c>
      <c r="C30" s="58">
        <v>0.5</v>
      </c>
      <c r="D30" s="55">
        <v>18</v>
      </c>
      <c r="E30" s="59">
        <v>2735</v>
      </c>
      <c r="F30" s="59"/>
      <c r="G30" s="65">
        <f>C30*E30</f>
        <v>1367.5</v>
      </c>
      <c r="H30" s="55"/>
      <c r="I30" s="55"/>
      <c r="J30" s="55"/>
      <c r="K30" s="72">
        <f>ROUND((G30*16%),2)</f>
        <v>218.8</v>
      </c>
      <c r="L30" s="72">
        <f>ROUND((G30*1%),2)+0.45</f>
        <v>14.129999999999999</v>
      </c>
      <c r="M30" s="55"/>
      <c r="N30" s="55"/>
      <c r="O30" s="65">
        <f>ROUND((H30+I30+J30+K30+L30+M30+N30),2)</f>
        <v>232.93</v>
      </c>
      <c r="P30" s="65">
        <f t="shared" si="1"/>
        <v>1600.43</v>
      </c>
      <c r="Q30" s="66">
        <f t="shared" si="2"/>
        <v>19205.16</v>
      </c>
    </row>
    <row r="31" spans="1:17" ht="24" customHeight="1">
      <c r="A31" s="55">
        <v>5</v>
      </c>
      <c r="B31" s="68" t="s">
        <v>63</v>
      </c>
      <c r="C31" s="58">
        <v>1.5</v>
      </c>
      <c r="D31" s="55">
        <v>15</v>
      </c>
      <c r="E31" s="59">
        <v>2198</v>
      </c>
      <c r="F31" s="59"/>
      <c r="G31" s="65">
        <f t="shared" si="0"/>
        <v>3297</v>
      </c>
      <c r="H31" s="55"/>
      <c r="I31" s="55"/>
      <c r="J31" s="55"/>
      <c r="K31" s="72">
        <f>ROUND((G31*11%),2)</f>
        <v>362.67</v>
      </c>
      <c r="L31" s="72"/>
      <c r="M31" s="55"/>
      <c r="N31" s="55"/>
      <c r="O31" s="65">
        <f>ROUND((H31+I31+J31+K31+L31+M31+N31),2)</f>
        <v>362.67</v>
      </c>
      <c r="P31" s="65">
        <f t="shared" si="1"/>
        <v>3659.67</v>
      </c>
      <c r="Q31" s="66">
        <f t="shared" si="2"/>
        <v>43916.04</v>
      </c>
    </row>
    <row r="32" spans="1:17" s="2" customFormat="1" ht="15" customHeight="1">
      <c r="A32" s="58">
        <v>6</v>
      </c>
      <c r="B32" s="68" t="s">
        <v>53</v>
      </c>
      <c r="C32" s="58">
        <v>1</v>
      </c>
      <c r="D32" s="58">
        <v>13</v>
      </c>
      <c r="E32" s="90">
        <v>1934</v>
      </c>
      <c r="F32" s="90"/>
      <c r="G32" s="72">
        <f t="shared" si="0"/>
        <v>1934</v>
      </c>
      <c r="H32" s="58"/>
      <c r="I32" s="58"/>
      <c r="J32" s="93"/>
      <c r="K32" s="58"/>
      <c r="L32" s="58"/>
      <c r="M32" s="58"/>
      <c r="N32" s="58"/>
      <c r="O32" s="72"/>
      <c r="P32" s="72">
        <f t="shared" si="1"/>
        <v>1934</v>
      </c>
      <c r="Q32" s="66">
        <f t="shared" si="2"/>
        <v>23208</v>
      </c>
    </row>
    <row r="33" spans="1:17" ht="18" customHeight="1">
      <c r="A33" s="58">
        <v>8</v>
      </c>
      <c r="B33" s="68" t="s">
        <v>1</v>
      </c>
      <c r="C33" s="58">
        <v>0.5</v>
      </c>
      <c r="D33" s="55">
        <v>10</v>
      </c>
      <c r="E33" s="59">
        <v>1551</v>
      </c>
      <c r="F33" s="59"/>
      <c r="G33" s="65">
        <f t="shared" si="0"/>
        <v>775.5</v>
      </c>
      <c r="H33" s="55"/>
      <c r="I33" s="55"/>
      <c r="J33" s="55"/>
      <c r="K33" s="58"/>
      <c r="L33" s="58"/>
      <c r="M33" s="55"/>
      <c r="N33" s="55"/>
      <c r="O33" s="67">
        <f>H33+I33+J33+K33+L33+M33+N33</f>
        <v>0</v>
      </c>
      <c r="P33" s="65">
        <f t="shared" si="1"/>
        <v>775.5</v>
      </c>
      <c r="Q33" s="66">
        <f t="shared" si="2"/>
        <v>9306</v>
      </c>
    </row>
    <row r="34" spans="1:17" ht="16.5" customHeight="1">
      <c r="A34" s="49"/>
      <c r="B34" s="96" t="s">
        <v>54</v>
      </c>
      <c r="C34" s="50">
        <f>SUM(C28:C33)</f>
        <v>5</v>
      </c>
      <c r="D34" s="50"/>
      <c r="E34" s="52"/>
      <c r="F34" s="52"/>
      <c r="G34" s="50">
        <f>SUM(G28:G33)</f>
        <v>11342.25</v>
      </c>
      <c r="H34" s="52"/>
      <c r="I34" s="52"/>
      <c r="J34" s="50">
        <f>J28+J31</f>
        <v>383.4</v>
      </c>
      <c r="K34" s="50">
        <f>SUM(K28:K33)</f>
        <v>1120.54</v>
      </c>
      <c r="L34" s="50">
        <f>SUM(L28:L33)</f>
        <v>55.61</v>
      </c>
      <c r="M34" s="52"/>
      <c r="N34" s="52"/>
      <c r="O34" s="50">
        <f>SUM(O28:O32)</f>
        <v>1559.5500000000002</v>
      </c>
      <c r="P34" s="50">
        <f>SUM(P28:P33)</f>
        <v>12901.8</v>
      </c>
      <c r="Q34" s="50">
        <f>SUM(Q28:Q33)</f>
        <v>154821.6</v>
      </c>
    </row>
    <row r="35" spans="1:17" ht="22.5" customHeight="1">
      <c r="A35" s="58"/>
      <c r="B35" s="96" t="s">
        <v>55</v>
      </c>
      <c r="C35" s="63"/>
      <c r="D35" s="63"/>
      <c r="E35" s="52"/>
      <c r="F35" s="52"/>
      <c r="G35" s="50"/>
      <c r="H35" s="52"/>
      <c r="I35" s="52"/>
      <c r="J35" s="50"/>
      <c r="K35" s="50"/>
      <c r="L35" s="50"/>
      <c r="M35" s="52"/>
      <c r="N35" s="52"/>
      <c r="O35" s="50"/>
      <c r="P35" s="50"/>
      <c r="Q35" s="50"/>
    </row>
    <row r="36" spans="1:17" ht="27.75" customHeight="1">
      <c r="A36" s="58"/>
      <c r="B36" s="96" t="s">
        <v>116</v>
      </c>
      <c r="C36" s="63"/>
      <c r="D36" s="63"/>
      <c r="E36" s="52"/>
      <c r="F36" s="52"/>
      <c r="G36" s="50"/>
      <c r="H36" s="52"/>
      <c r="I36" s="52"/>
      <c r="J36" s="50"/>
      <c r="K36" s="50"/>
      <c r="L36" s="50"/>
      <c r="M36" s="52"/>
      <c r="N36" s="52"/>
      <c r="O36" s="50"/>
      <c r="P36" s="50"/>
      <c r="Q36" s="50">
        <v>674.4</v>
      </c>
    </row>
    <row r="37" spans="1:18" ht="15" customHeight="1">
      <c r="A37" s="49"/>
      <c r="B37" s="84" t="s">
        <v>56</v>
      </c>
      <c r="C37" s="50">
        <f>C34</f>
        <v>5</v>
      </c>
      <c r="D37" s="57"/>
      <c r="E37" s="50"/>
      <c r="F37" s="52"/>
      <c r="G37" s="50">
        <f>G34</f>
        <v>11342.25</v>
      </c>
      <c r="H37" s="57"/>
      <c r="I37" s="57"/>
      <c r="J37" s="50">
        <f>J34</f>
        <v>383.4</v>
      </c>
      <c r="K37" s="50">
        <f>K34</f>
        <v>1120.54</v>
      </c>
      <c r="L37" s="50">
        <f>L34</f>
        <v>55.61</v>
      </c>
      <c r="M37" s="57"/>
      <c r="N37" s="57"/>
      <c r="O37" s="50">
        <f>O34</f>
        <v>1559.5500000000002</v>
      </c>
      <c r="P37" s="50">
        <f>P34+P36</f>
        <v>12901.8</v>
      </c>
      <c r="Q37" s="50">
        <f>Q34+Q36</f>
        <v>155496</v>
      </c>
      <c r="R37" s="101"/>
    </row>
    <row r="38" spans="1:17" ht="12.75" hidden="1" outlineLevel="1">
      <c r="A38" s="21"/>
      <c r="B38" s="85"/>
      <c r="C38" s="14"/>
      <c r="D38" s="12"/>
      <c r="E38" s="12"/>
      <c r="F38" s="12"/>
      <c r="G38" s="13"/>
      <c r="H38" s="12"/>
      <c r="I38" s="12"/>
      <c r="J38" s="13"/>
      <c r="K38" s="14"/>
      <c r="L38" s="14"/>
      <c r="M38" s="12"/>
      <c r="N38" s="12"/>
      <c r="O38" s="14"/>
      <c r="P38" s="35"/>
      <c r="Q38" s="35"/>
    </row>
    <row r="39" spans="1:17" s="102" customFormat="1" ht="12.75" hidden="1" outlineLevel="1">
      <c r="A39" s="80">
        <v>1</v>
      </c>
      <c r="B39" s="86">
        <v>2</v>
      </c>
      <c r="C39" s="82">
        <v>3</v>
      </c>
      <c r="D39" s="82">
        <v>4</v>
      </c>
      <c r="E39" s="82">
        <v>5</v>
      </c>
      <c r="F39" s="82"/>
      <c r="G39" s="82">
        <v>6</v>
      </c>
      <c r="H39" s="82">
        <v>7</v>
      </c>
      <c r="I39" s="82">
        <v>8</v>
      </c>
      <c r="J39" s="82">
        <v>9</v>
      </c>
      <c r="K39" s="82">
        <v>10</v>
      </c>
      <c r="L39" s="82">
        <v>11</v>
      </c>
      <c r="M39" s="82">
        <v>12</v>
      </c>
      <c r="N39" s="82">
        <v>13</v>
      </c>
      <c r="O39" s="82">
        <v>14</v>
      </c>
      <c r="P39" s="80">
        <v>15</v>
      </c>
      <c r="Q39" s="80">
        <v>16</v>
      </c>
    </row>
    <row r="40" spans="1:17" ht="15.75" hidden="1" outlineLevel="1">
      <c r="A40" s="5"/>
      <c r="B40" s="195" t="s">
        <v>3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7"/>
    </row>
    <row r="41" spans="1:17" ht="12.75" customHeight="1" hidden="1" outlineLevel="2">
      <c r="A41" s="207" t="s">
        <v>27</v>
      </c>
      <c r="B41" s="209" t="s">
        <v>6</v>
      </c>
      <c r="C41" s="202" t="s">
        <v>43</v>
      </c>
      <c r="D41" s="202" t="s">
        <v>42</v>
      </c>
      <c r="E41" s="202" t="s">
        <v>7</v>
      </c>
      <c r="F41" s="27"/>
      <c r="G41" s="202" t="s">
        <v>8</v>
      </c>
      <c r="H41" s="203" t="s">
        <v>23</v>
      </c>
      <c r="I41" s="203"/>
      <c r="J41" s="203"/>
      <c r="K41" s="204" t="s">
        <v>11</v>
      </c>
      <c r="L41" s="204"/>
      <c r="M41" s="204"/>
      <c r="N41" s="204"/>
      <c r="O41" s="205" t="s">
        <v>29</v>
      </c>
      <c r="P41" s="202" t="s">
        <v>15</v>
      </c>
      <c r="Q41" s="202" t="s">
        <v>28</v>
      </c>
    </row>
    <row r="42" spans="1:17" ht="45" customHeight="1" hidden="1" outlineLevel="2">
      <c r="A42" s="208"/>
      <c r="B42" s="209"/>
      <c r="C42" s="202"/>
      <c r="D42" s="202"/>
      <c r="E42" s="202"/>
      <c r="F42" s="27"/>
      <c r="G42" s="202"/>
      <c r="H42" s="27" t="s">
        <v>9</v>
      </c>
      <c r="I42" s="27" t="s">
        <v>10</v>
      </c>
      <c r="J42" s="27" t="s">
        <v>44</v>
      </c>
      <c r="K42" s="69" t="s">
        <v>36</v>
      </c>
      <c r="L42" s="69" t="s">
        <v>35</v>
      </c>
      <c r="M42" s="27" t="s">
        <v>12</v>
      </c>
      <c r="N42" s="27" t="s">
        <v>13</v>
      </c>
      <c r="O42" s="206"/>
      <c r="P42" s="202"/>
      <c r="Q42" s="202"/>
    </row>
    <row r="43" spans="1:17" ht="12.75" customHeight="1" hidden="1" outlineLevel="2">
      <c r="A43" s="28"/>
      <c r="B43" s="69"/>
      <c r="C43" s="31"/>
      <c r="D43" s="31"/>
      <c r="E43" s="1"/>
      <c r="F43" s="1"/>
      <c r="G43" s="1"/>
      <c r="H43" s="1"/>
      <c r="I43" s="1"/>
      <c r="J43" s="1"/>
      <c r="K43" s="3"/>
      <c r="L43" s="3"/>
      <c r="M43" s="1"/>
      <c r="N43" s="1"/>
      <c r="O43" s="1"/>
      <c r="P43" s="1"/>
      <c r="Q43" s="31">
        <f>Q24</f>
        <v>12</v>
      </c>
    </row>
    <row r="44" spans="1:17" ht="12.75" hidden="1" outlineLevel="2">
      <c r="A44" s="33">
        <v>1</v>
      </c>
      <c r="B44" s="34">
        <v>2</v>
      </c>
      <c r="C44" s="33">
        <v>3</v>
      </c>
      <c r="D44" s="33">
        <v>4</v>
      </c>
      <c r="E44" s="33">
        <v>5</v>
      </c>
      <c r="F44" s="33"/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4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</row>
    <row r="45" spans="1:17" ht="12.75" hidden="1" outlineLevel="1" collapsed="1">
      <c r="A45" s="55">
        <v>1</v>
      </c>
      <c r="B45" s="68" t="s">
        <v>26</v>
      </c>
      <c r="C45" s="55">
        <v>0.25</v>
      </c>
      <c r="D45" s="55">
        <v>15</v>
      </c>
      <c r="E45" s="59" t="e">
        <f>#REF!*4</f>
        <v>#REF!</v>
      </c>
      <c r="F45" s="59"/>
      <c r="G45" s="55" t="e">
        <f>E45</f>
        <v>#REF!</v>
      </c>
      <c r="H45" s="57"/>
      <c r="I45" s="57"/>
      <c r="J45" s="52"/>
      <c r="K45" s="50"/>
      <c r="L45" s="50"/>
      <c r="M45" s="57"/>
      <c r="N45" s="57"/>
      <c r="O45" s="50"/>
      <c r="P45" s="50" t="e">
        <f>G45*C45</f>
        <v>#REF!</v>
      </c>
      <c r="Q45" s="50" t="e">
        <f>P45*3</f>
        <v>#REF!</v>
      </c>
    </row>
    <row r="46" spans="1:17" ht="12.75" customHeight="1" hidden="1" outlineLevel="2">
      <c r="A46" s="55">
        <v>2</v>
      </c>
      <c r="B46" s="68" t="s">
        <v>24</v>
      </c>
      <c r="C46" s="58"/>
      <c r="D46" s="55">
        <v>10</v>
      </c>
      <c r="E46" s="59" t="e">
        <f>#REF!*4</f>
        <v>#REF!</v>
      </c>
      <c r="F46" s="59"/>
      <c r="G46" s="55" t="e">
        <f>E46</f>
        <v>#REF!</v>
      </c>
      <c r="H46" s="57"/>
      <c r="I46" s="57"/>
      <c r="J46" s="52"/>
      <c r="K46" s="50"/>
      <c r="L46" s="50"/>
      <c r="M46" s="57"/>
      <c r="N46" s="57"/>
      <c r="O46" s="50"/>
      <c r="P46" s="50" t="e">
        <f>G46*C46</f>
        <v>#REF!</v>
      </c>
      <c r="Q46" s="50" t="e">
        <f>P46*3</f>
        <v>#REF!</v>
      </c>
    </row>
    <row r="47" spans="1:17" ht="12.75" hidden="1" outlineLevel="1" collapsed="1">
      <c r="A47" s="55">
        <v>2</v>
      </c>
      <c r="B47" s="68" t="s">
        <v>38</v>
      </c>
      <c r="C47" s="60">
        <v>0.25</v>
      </c>
      <c r="D47" s="55">
        <v>8</v>
      </c>
      <c r="E47" s="61" t="e">
        <f>#REF!*4</f>
        <v>#REF!</v>
      </c>
      <c r="F47" s="61"/>
      <c r="G47" s="62" t="e">
        <f>E47</f>
        <v>#REF!</v>
      </c>
      <c r="H47" s="57"/>
      <c r="I47" s="57"/>
      <c r="J47" s="52"/>
      <c r="K47" s="50"/>
      <c r="L47" s="50"/>
      <c r="M47" s="57"/>
      <c r="N47" s="57"/>
      <c r="O47" s="50"/>
      <c r="P47" s="50" t="e">
        <f>G47*C47</f>
        <v>#REF!</v>
      </c>
      <c r="Q47" s="50" t="e">
        <f>P47*3</f>
        <v>#REF!</v>
      </c>
    </row>
    <row r="48" spans="1:17" ht="24" hidden="1" outlineLevel="2">
      <c r="A48" s="55">
        <v>3</v>
      </c>
      <c r="B48" s="68" t="s">
        <v>41</v>
      </c>
      <c r="C48" s="60"/>
      <c r="D48" s="55"/>
      <c r="E48" s="61" t="e">
        <f>#REF!*2</f>
        <v>#REF!</v>
      </c>
      <c r="F48" s="61"/>
      <c r="G48" s="55" t="e">
        <f>E48</f>
        <v>#REF!</v>
      </c>
      <c r="H48" s="57"/>
      <c r="I48" s="57"/>
      <c r="J48" s="52"/>
      <c r="K48" s="50"/>
      <c r="L48" s="50"/>
      <c r="M48" s="57"/>
      <c r="N48" s="57"/>
      <c r="O48" s="50"/>
      <c r="P48" s="51"/>
      <c r="Q48" s="52"/>
    </row>
    <row r="49" spans="1:17" ht="24" hidden="1" outlineLevel="2">
      <c r="A49" s="55">
        <v>4</v>
      </c>
      <c r="B49" s="68" t="s">
        <v>47</v>
      </c>
      <c r="C49" s="60"/>
      <c r="D49" s="55"/>
      <c r="E49" s="61"/>
      <c r="F49" s="61"/>
      <c r="G49" s="55"/>
      <c r="H49" s="57"/>
      <c r="I49" s="57"/>
      <c r="J49" s="52"/>
      <c r="K49" s="50"/>
      <c r="L49" s="50"/>
      <c r="M49" s="57"/>
      <c r="N49" s="57"/>
      <c r="O49" s="50"/>
      <c r="P49" s="51"/>
      <c r="Q49" s="52"/>
    </row>
    <row r="50" spans="1:17" ht="12.75" hidden="1" outlineLevel="1" collapsed="1">
      <c r="A50" s="55"/>
      <c r="B50" s="83" t="s">
        <v>2</v>
      </c>
      <c r="C50" s="51"/>
      <c r="D50" s="51"/>
      <c r="E50" s="52" t="e">
        <f>#REF!</f>
        <v>#REF!</v>
      </c>
      <c r="F50" s="52"/>
      <c r="G50" s="52" t="e">
        <f>E50</f>
        <v>#REF!</v>
      </c>
      <c r="H50" s="53"/>
      <c r="I50" s="53"/>
      <c r="J50" s="52"/>
      <c r="K50" s="50"/>
      <c r="L50" s="50"/>
      <c r="M50" s="53"/>
      <c r="N50" s="53"/>
      <c r="O50" s="50"/>
      <c r="P50" s="50" t="e">
        <f>SUM(P45:P48)</f>
        <v>#REF!</v>
      </c>
      <c r="Q50" s="50" t="e">
        <f>Q45+Q47+Q48+Q49</f>
        <v>#REF!</v>
      </c>
    </row>
    <row r="51" spans="1:17" ht="12.75" hidden="1" outlineLevel="2">
      <c r="A51" s="55"/>
      <c r="B51" s="64" t="s">
        <v>39</v>
      </c>
      <c r="C51" s="71"/>
      <c r="D51" s="51"/>
      <c r="E51" s="51"/>
      <c r="F51" s="51"/>
      <c r="G51" s="51"/>
      <c r="H51" s="53"/>
      <c r="I51" s="53"/>
      <c r="J51" s="52"/>
      <c r="K51" s="50"/>
      <c r="L51" s="50"/>
      <c r="M51" s="53"/>
      <c r="N51" s="53"/>
      <c r="O51" s="50"/>
      <c r="P51" s="52"/>
      <c r="Q51" s="52"/>
    </row>
    <row r="52" spans="1:17" ht="24" hidden="1" outlineLevel="2">
      <c r="A52" s="6"/>
      <c r="B52" s="68" t="s">
        <v>40</v>
      </c>
      <c r="C52" s="38"/>
      <c r="D52" s="6"/>
      <c r="E52" s="37"/>
      <c r="F52" s="37"/>
      <c r="G52" s="6"/>
      <c r="H52" s="7"/>
      <c r="I52" s="7"/>
      <c r="J52" s="10"/>
      <c r="K52" s="8"/>
      <c r="L52" s="8"/>
      <c r="M52" s="7"/>
      <c r="N52" s="7"/>
      <c r="O52" s="8"/>
      <c r="P52" s="8"/>
      <c r="Q52" s="52"/>
    </row>
    <row r="53" spans="1:17" ht="12.75" hidden="1" outlineLevel="1" collapsed="1">
      <c r="A53" s="7"/>
      <c r="B53" s="84" t="s">
        <v>37</v>
      </c>
      <c r="C53" s="75"/>
      <c r="D53" s="70"/>
      <c r="E53" s="76" t="e">
        <f>E50</f>
        <v>#REF!</v>
      </c>
      <c r="F53" s="76"/>
      <c r="G53" s="76" t="e">
        <f>G50</f>
        <v>#REF!</v>
      </c>
      <c r="H53" s="41"/>
      <c r="I53" s="7"/>
      <c r="J53" s="10"/>
      <c r="K53" s="8"/>
      <c r="L53" s="8"/>
      <c r="M53" s="7"/>
      <c r="N53" s="7"/>
      <c r="O53" s="8"/>
      <c r="P53" s="52"/>
      <c r="Q53" s="52" t="e">
        <f>SUM(Q50)</f>
        <v>#REF!</v>
      </c>
    </row>
    <row r="54" spans="1:17" ht="12.75" hidden="1" outlineLevel="1">
      <c r="A54" s="49"/>
      <c r="B54" s="84" t="s">
        <v>4</v>
      </c>
      <c r="C54" s="51">
        <f>C37+C50</f>
        <v>5</v>
      </c>
      <c r="D54" s="50"/>
      <c r="E54" s="52" t="e">
        <f>E37+E50</f>
        <v>#REF!</v>
      </c>
      <c r="F54" s="52"/>
      <c r="G54" s="52" t="e">
        <f aca="true" t="shared" si="3" ref="G54:O54">G37+G50</f>
        <v>#REF!</v>
      </c>
      <c r="H54" s="54">
        <f t="shared" si="3"/>
        <v>0</v>
      </c>
      <c r="I54" s="54">
        <f t="shared" si="3"/>
        <v>0</v>
      </c>
      <c r="J54" s="51">
        <f t="shared" si="3"/>
        <v>383.4</v>
      </c>
      <c r="K54" s="50">
        <f t="shared" si="3"/>
        <v>1120.54</v>
      </c>
      <c r="L54" s="56">
        <f t="shared" si="3"/>
        <v>55.61</v>
      </c>
      <c r="M54" s="56">
        <f t="shared" si="3"/>
        <v>0</v>
      </c>
      <c r="N54" s="56">
        <f t="shared" si="3"/>
        <v>0</v>
      </c>
      <c r="O54" s="50">
        <f t="shared" si="3"/>
        <v>1559.5500000000002</v>
      </c>
      <c r="P54" s="50">
        <f>P37+P53</f>
        <v>12901.8</v>
      </c>
      <c r="Q54" s="52" t="e">
        <f>Q37+Q53</f>
        <v>#REF!</v>
      </c>
    </row>
    <row r="55" spans="1:17" ht="12.75" hidden="1" outlineLevel="1">
      <c r="A55" s="21"/>
      <c r="B55" s="85"/>
      <c r="C55" s="14"/>
      <c r="D55" s="12"/>
      <c r="E55" s="12"/>
      <c r="F55" s="12"/>
      <c r="G55" s="14"/>
      <c r="H55" s="12"/>
      <c r="I55" s="12"/>
      <c r="J55" s="13"/>
      <c r="K55" s="14"/>
      <c r="L55" s="14"/>
      <c r="M55" s="12"/>
      <c r="N55" s="12"/>
      <c r="O55" s="14"/>
      <c r="P55" s="13"/>
      <c r="Q55" s="13"/>
    </row>
    <row r="56" spans="1:17" ht="12.75" hidden="1" outlineLevel="1">
      <c r="A56" s="21"/>
      <c r="B56" s="85"/>
      <c r="C56" s="14"/>
      <c r="D56" s="12"/>
      <c r="E56" s="12"/>
      <c r="F56" s="12"/>
      <c r="G56" s="14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8" ht="14.25" customHeight="1" hidden="1" outlineLevel="4">
      <c r="A57" s="21"/>
      <c r="B57" s="85"/>
      <c r="C57" s="14"/>
      <c r="D57" s="12"/>
      <c r="E57" s="12"/>
      <c r="F57" s="12"/>
      <c r="G57" s="14"/>
      <c r="H57" s="12"/>
      <c r="I57" s="12"/>
      <c r="J57" s="13"/>
      <c r="K57" s="14"/>
      <c r="L57" s="39" t="s">
        <v>31</v>
      </c>
      <c r="M57" s="11"/>
      <c r="N57" s="11"/>
      <c r="O57" s="7">
        <v>1111</v>
      </c>
      <c r="P57" s="29">
        <f>P34</f>
        <v>12901.8</v>
      </c>
      <c r="Q57" s="10">
        <f>Q34</f>
        <v>154821.6</v>
      </c>
      <c r="R57" s="36"/>
    </row>
    <row r="58" spans="1:18" ht="14.25" customHeight="1" hidden="1" outlineLevel="4">
      <c r="A58" s="21"/>
      <c r="B58" s="85"/>
      <c r="C58" s="14"/>
      <c r="D58" s="12"/>
      <c r="E58" s="12"/>
      <c r="F58" s="12"/>
      <c r="G58" s="14"/>
      <c r="H58" s="12"/>
      <c r="I58" s="12"/>
      <c r="J58" s="13"/>
      <c r="K58" s="14"/>
      <c r="L58" s="39"/>
      <c r="M58" s="11"/>
      <c r="N58" s="11"/>
      <c r="O58" s="7">
        <v>1120</v>
      </c>
      <c r="P58" s="29">
        <f>ROUND(P57*36.4%,2)</f>
        <v>4696.26</v>
      </c>
      <c r="Q58" s="30">
        <f>ROUND(Q57*36.4%,2)+1</f>
        <v>56356.06</v>
      </c>
      <c r="R58" s="36"/>
    </row>
    <row r="59" spans="1:18" ht="14.25" customHeight="1" hidden="1" outlineLevel="4">
      <c r="A59" s="21"/>
      <c r="B59" s="85"/>
      <c r="C59" s="14"/>
      <c r="D59" s="12"/>
      <c r="E59" s="12"/>
      <c r="F59" s="12"/>
      <c r="G59" s="14"/>
      <c r="H59" s="12"/>
      <c r="I59" s="12"/>
      <c r="J59" s="13"/>
      <c r="K59" s="14"/>
      <c r="L59" s="39"/>
      <c r="M59" s="11"/>
      <c r="N59" s="11"/>
      <c r="O59" s="7">
        <v>1131</v>
      </c>
      <c r="P59" s="42" t="e">
        <f>Q59/12</f>
        <v>#REF!</v>
      </c>
      <c r="Q59" s="10" t="e">
        <f>#REF!</f>
        <v>#REF!</v>
      </c>
      <c r="R59" s="36"/>
    </row>
    <row r="60" spans="1:18" ht="14.25" customHeight="1" hidden="1" outlineLevel="4">
      <c r="A60" s="21"/>
      <c r="B60" s="85"/>
      <c r="C60" s="14"/>
      <c r="D60" s="12"/>
      <c r="E60" s="12"/>
      <c r="F60" s="12"/>
      <c r="G60" s="14"/>
      <c r="H60" s="12"/>
      <c r="I60" s="12"/>
      <c r="J60" s="13"/>
      <c r="K60" s="14"/>
      <c r="L60" s="39"/>
      <c r="M60" s="11"/>
      <c r="N60" s="11"/>
      <c r="O60" s="7">
        <v>1140</v>
      </c>
      <c r="P60" s="42" t="e">
        <f>Q60/12</f>
        <v>#REF!</v>
      </c>
      <c r="Q60" s="10" t="e">
        <f>#REF!</f>
        <v>#REF!</v>
      </c>
      <c r="R60" s="43"/>
    </row>
    <row r="61" spans="1:18" ht="14.25" customHeight="1" hidden="1" outlineLevel="4">
      <c r="A61" s="21"/>
      <c r="B61" s="85"/>
      <c r="C61" s="14"/>
      <c r="D61" s="12"/>
      <c r="E61" s="12"/>
      <c r="F61" s="12"/>
      <c r="G61" s="14"/>
      <c r="H61" s="12"/>
      <c r="I61" s="12"/>
      <c r="J61" s="13"/>
      <c r="K61" s="14"/>
      <c r="L61" s="39"/>
      <c r="M61" s="11"/>
      <c r="N61" s="11"/>
      <c r="O61" s="40" t="s">
        <v>30</v>
      </c>
      <c r="P61" s="42" t="e">
        <f>SUM(P57:P59)</f>
        <v>#REF!</v>
      </c>
      <c r="Q61" s="10">
        <v>122533</v>
      </c>
      <c r="R61" s="43"/>
    </row>
    <row r="62" spans="1:18" s="79" customFormat="1" ht="14.25" customHeight="1" hidden="1" outlineLevel="4">
      <c r="A62" s="77"/>
      <c r="B62" s="87"/>
      <c r="C62" s="14"/>
      <c r="D62" s="12"/>
      <c r="E62" s="12"/>
      <c r="F62" s="12"/>
      <c r="G62" s="14"/>
      <c r="H62" s="12"/>
      <c r="I62" s="12"/>
      <c r="J62" s="13"/>
      <c r="K62" s="14"/>
      <c r="L62" s="44" t="s">
        <v>32</v>
      </c>
      <c r="M62" s="45"/>
      <c r="N62" s="45"/>
      <c r="O62" s="45">
        <v>1111</v>
      </c>
      <c r="P62" s="46" t="e">
        <f>P50</f>
        <v>#REF!</v>
      </c>
      <c r="Q62" s="47" t="e">
        <f>Q50</f>
        <v>#REF!</v>
      </c>
      <c r="R62" s="78"/>
    </row>
    <row r="63" spans="1:18" ht="14.25" customHeight="1" hidden="1" outlineLevel="4">
      <c r="A63" s="21"/>
      <c r="B63" s="85"/>
      <c r="C63" s="14"/>
      <c r="D63" s="12"/>
      <c r="E63" s="12"/>
      <c r="F63" s="12"/>
      <c r="G63" s="14"/>
      <c r="H63" s="12"/>
      <c r="I63" s="12"/>
      <c r="J63" s="13"/>
      <c r="K63" s="14"/>
      <c r="L63" s="39"/>
      <c r="M63" s="11"/>
      <c r="N63" s="11"/>
      <c r="O63" s="7">
        <v>1120</v>
      </c>
      <c r="P63" s="29" t="e">
        <f>ROUND(P62*36.4%,2)</f>
        <v>#REF!</v>
      </c>
      <c r="Q63" s="30" t="e">
        <f>ROUND(Q62*36.4%,2)+1</f>
        <v>#REF!</v>
      </c>
      <c r="R63" s="36"/>
    </row>
    <row r="64" spans="1:18" ht="14.25" customHeight="1" hidden="1" outlineLevel="4">
      <c r="A64" s="21"/>
      <c r="B64" s="85"/>
      <c r="C64" s="14"/>
      <c r="D64" s="12"/>
      <c r="E64" s="12"/>
      <c r="F64" s="12"/>
      <c r="G64" s="14"/>
      <c r="H64" s="12"/>
      <c r="I64" s="12"/>
      <c r="J64" s="13"/>
      <c r="K64" s="14"/>
      <c r="L64" s="39"/>
      <c r="M64" s="11"/>
      <c r="N64" s="11"/>
      <c r="O64" s="7">
        <v>1131</v>
      </c>
      <c r="P64" s="29">
        <f>Q64/12</f>
        <v>166.66666666666666</v>
      </c>
      <c r="Q64" s="30">
        <v>2000</v>
      </c>
      <c r="R64" s="48"/>
    </row>
    <row r="65" spans="1:18" ht="14.25" customHeight="1" hidden="1" outlineLevel="4">
      <c r="A65" s="21"/>
      <c r="B65" s="85"/>
      <c r="C65" s="14"/>
      <c r="D65" s="12"/>
      <c r="E65" s="12"/>
      <c r="F65" s="12"/>
      <c r="G65" s="14"/>
      <c r="H65" s="12"/>
      <c r="I65" s="12"/>
      <c r="J65" s="13"/>
      <c r="K65" s="14"/>
      <c r="L65" s="39"/>
      <c r="M65" s="11"/>
      <c r="N65" s="11"/>
      <c r="O65" s="7">
        <v>1139</v>
      </c>
      <c r="P65" s="29">
        <f>Q65/12</f>
        <v>287.25</v>
      </c>
      <c r="Q65" s="30">
        <f>3800-353</f>
        <v>3447</v>
      </c>
      <c r="R65" s="48"/>
    </row>
    <row r="66" spans="1:18" ht="14.25" customHeight="1" hidden="1" outlineLevel="4">
      <c r="A66" s="21"/>
      <c r="B66" s="85"/>
      <c r="C66" s="14"/>
      <c r="D66" s="12"/>
      <c r="E66" s="12"/>
      <c r="F66" s="12"/>
      <c r="G66" s="14"/>
      <c r="H66" s="12"/>
      <c r="I66" s="12"/>
      <c r="J66" s="13"/>
      <c r="K66" s="14"/>
      <c r="L66" s="39"/>
      <c r="M66" s="11"/>
      <c r="N66" s="11"/>
      <c r="O66" s="7">
        <v>1140</v>
      </c>
      <c r="P66" s="29">
        <f>Q66/12</f>
        <v>110</v>
      </c>
      <c r="Q66" s="30">
        <v>1320</v>
      </c>
      <c r="R66" s="48"/>
    </row>
    <row r="67" spans="1:18" ht="14.25" customHeight="1" hidden="1" outlineLevel="4">
      <c r="A67" s="21"/>
      <c r="B67" s="85"/>
      <c r="C67" s="14"/>
      <c r="D67" s="12"/>
      <c r="E67" s="12"/>
      <c r="F67" s="12"/>
      <c r="G67" s="14"/>
      <c r="H67" s="12"/>
      <c r="I67" s="12"/>
      <c r="J67" s="13"/>
      <c r="K67" s="14"/>
      <c r="L67" s="39"/>
      <c r="M67" s="11"/>
      <c r="N67" s="11"/>
      <c r="O67" s="7">
        <v>1162</v>
      </c>
      <c r="P67" s="29">
        <f>Q67/12</f>
        <v>166.66666666666666</v>
      </c>
      <c r="Q67" s="30">
        <v>2000</v>
      </c>
      <c r="R67" s="48"/>
    </row>
    <row r="68" spans="1:18" ht="14.25" customHeight="1" hidden="1" outlineLevel="4">
      <c r="A68" s="21"/>
      <c r="B68" s="85"/>
      <c r="C68" s="14"/>
      <c r="D68" s="12"/>
      <c r="E68" s="12"/>
      <c r="F68" s="12"/>
      <c r="G68" s="14"/>
      <c r="H68" s="12"/>
      <c r="I68" s="12"/>
      <c r="J68" s="13"/>
      <c r="K68" s="14"/>
      <c r="L68" s="39"/>
      <c r="M68" s="11"/>
      <c r="N68" s="11"/>
      <c r="O68" s="7">
        <v>1163</v>
      </c>
      <c r="P68" s="29">
        <f>Q68/12</f>
        <v>166.66666666666666</v>
      </c>
      <c r="Q68" s="30">
        <v>2000</v>
      </c>
      <c r="R68" s="48"/>
    </row>
    <row r="69" spans="1:18" ht="14.25" customHeight="1" hidden="1" outlineLevel="4">
      <c r="A69" s="21"/>
      <c r="B69" s="85"/>
      <c r="C69" s="14"/>
      <c r="D69" s="12"/>
      <c r="E69" s="12"/>
      <c r="F69" s="12"/>
      <c r="G69" s="14"/>
      <c r="H69" s="12"/>
      <c r="I69" s="12"/>
      <c r="J69" s="13"/>
      <c r="K69" s="14"/>
      <c r="L69" s="44"/>
      <c r="M69" s="45"/>
      <c r="N69" s="45"/>
      <c r="O69" s="45" t="s">
        <v>30</v>
      </c>
      <c r="P69" s="46" t="e">
        <f>SUM(P62:P68)</f>
        <v>#REF!</v>
      </c>
      <c r="Q69" s="46" t="e">
        <f>SUM(Q62:Q68)</f>
        <v>#REF!</v>
      </c>
      <c r="R69" s="46"/>
    </row>
    <row r="70" spans="1:18" ht="14.25" customHeight="1" hidden="1" outlineLevel="4">
      <c r="A70" s="21"/>
      <c r="B70" s="85"/>
      <c r="C70" s="14"/>
      <c r="D70" s="12"/>
      <c r="E70" s="12"/>
      <c r="F70" s="12"/>
      <c r="G70" s="14"/>
      <c r="H70" s="12"/>
      <c r="I70" s="12"/>
      <c r="J70" s="13"/>
      <c r="K70" s="14"/>
      <c r="L70" s="39" t="s">
        <v>33</v>
      </c>
      <c r="M70" s="11"/>
      <c r="N70" s="11"/>
      <c r="O70" s="7">
        <v>1111</v>
      </c>
      <c r="P70" s="29"/>
      <c r="Q70" s="30">
        <v>30000</v>
      </c>
      <c r="R70" s="36"/>
    </row>
    <row r="71" spans="1:18" ht="14.25" customHeight="1" hidden="1" outlineLevel="4">
      <c r="A71" s="21"/>
      <c r="B71" s="85"/>
      <c r="C71" s="14"/>
      <c r="D71" s="12"/>
      <c r="E71" s="12"/>
      <c r="F71" s="12"/>
      <c r="G71" s="14"/>
      <c r="H71" s="12"/>
      <c r="I71" s="12"/>
      <c r="J71" s="13"/>
      <c r="K71" s="14"/>
      <c r="L71" s="39"/>
      <c r="M71" s="11"/>
      <c r="N71" s="11"/>
      <c r="O71" s="7">
        <v>1120</v>
      </c>
      <c r="P71" s="29"/>
      <c r="Q71" s="30" t="e">
        <f>Q69-Q70</f>
        <v>#REF!</v>
      </c>
      <c r="R71" s="36"/>
    </row>
    <row r="72" spans="1:18" ht="14.25" customHeight="1" hidden="1" outlineLevel="4">
      <c r="A72" s="21"/>
      <c r="B72" s="85"/>
      <c r="C72" s="14"/>
      <c r="D72" s="12"/>
      <c r="E72" s="12"/>
      <c r="F72" s="12"/>
      <c r="G72" s="14"/>
      <c r="H72" s="12"/>
      <c r="I72" s="12"/>
      <c r="J72" s="13"/>
      <c r="K72" s="14"/>
      <c r="L72" s="39"/>
      <c r="M72" s="11"/>
      <c r="N72" s="11"/>
      <c r="O72" s="7">
        <v>1131</v>
      </c>
      <c r="P72" s="29"/>
      <c r="Q72" s="30"/>
      <c r="R72" s="36"/>
    </row>
    <row r="73" spans="1:18" ht="14.25" customHeight="1" hidden="1" outlineLevel="4">
      <c r="A73" s="21"/>
      <c r="B73" s="85"/>
      <c r="C73" s="14"/>
      <c r="D73" s="12"/>
      <c r="E73" s="12"/>
      <c r="F73" s="12"/>
      <c r="G73" s="14"/>
      <c r="H73" s="12"/>
      <c r="I73" s="12"/>
      <c r="J73" s="13"/>
      <c r="K73" s="14"/>
      <c r="L73" s="39"/>
      <c r="M73" s="11"/>
      <c r="N73" s="11"/>
      <c r="O73" s="7" t="s">
        <v>30</v>
      </c>
      <c r="P73" s="29"/>
      <c r="Q73" s="30"/>
      <c r="R73" s="36"/>
    </row>
    <row r="74" spans="1:17" ht="12.75" hidden="1" outlineLevel="1" collapsed="1">
      <c r="A74" s="21"/>
      <c r="B74" s="85"/>
      <c r="C74" s="14"/>
      <c r="D74" s="12"/>
      <c r="E74" s="12"/>
      <c r="F74" s="12"/>
      <c r="G74" s="14"/>
      <c r="H74" s="12"/>
      <c r="I74" s="12"/>
      <c r="J74" s="13"/>
      <c r="K74" s="13"/>
      <c r="L74" s="13"/>
      <c r="M74" s="13"/>
      <c r="N74" s="13"/>
      <c r="O74" s="13"/>
      <c r="P74" s="13"/>
      <c r="Q74" s="13"/>
    </row>
    <row r="75" spans="1:20" ht="22.5" customHeight="1" outlineLevel="1">
      <c r="A75" s="21"/>
      <c r="B75" s="85"/>
      <c r="C75" s="14"/>
      <c r="D75" s="12"/>
      <c r="E75" s="12"/>
      <c r="F75" s="12"/>
      <c r="G75" s="14"/>
      <c r="H75" s="12"/>
      <c r="I75" s="12"/>
      <c r="J75" s="13"/>
      <c r="K75" s="13"/>
      <c r="L75" s="13"/>
      <c r="M75" s="13"/>
      <c r="N75" s="13"/>
      <c r="O75" s="13"/>
      <c r="P75" s="14"/>
      <c r="Q75" s="13"/>
      <c r="T75" s="101"/>
    </row>
    <row r="76" spans="1:17" ht="15.75">
      <c r="A76" s="5"/>
      <c r="B76" s="195" t="s">
        <v>57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7"/>
    </row>
    <row r="77" spans="1:17" ht="15.75">
      <c r="A77" s="5"/>
      <c r="B77" s="180" t="s">
        <v>96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81">
        <v>1500</v>
      </c>
    </row>
    <row r="78" spans="1:17" ht="24">
      <c r="A78" s="5"/>
      <c r="B78" s="193" t="s">
        <v>119</v>
      </c>
      <c r="C78" s="192"/>
      <c r="D78" s="192"/>
      <c r="E78" s="192"/>
      <c r="F78" s="192"/>
      <c r="G78" s="192"/>
      <c r="H78" s="192"/>
      <c r="I78" s="24"/>
      <c r="J78" s="24"/>
      <c r="K78" s="24"/>
      <c r="L78" s="24"/>
      <c r="M78" s="24"/>
      <c r="N78" s="24"/>
      <c r="O78" s="24"/>
      <c r="P78" s="24"/>
      <c r="Q78" s="181">
        <v>1500</v>
      </c>
    </row>
    <row r="79" spans="1:17" ht="12.75">
      <c r="A79" s="7"/>
      <c r="B79" s="97" t="s">
        <v>118</v>
      </c>
      <c r="C79" s="70"/>
      <c r="D79" s="70"/>
      <c r="E79" s="76"/>
      <c r="F79" s="76"/>
      <c r="G79" s="70"/>
      <c r="H79" s="41"/>
      <c r="I79" s="7"/>
      <c r="J79" s="10"/>
      <c r="K79" s="8"/>
      <c r="L79" s="8"/>
      <c r="M79" s="7"/>
      <c r="N79" s="7"/>
      <c r="O79" s="8"/>
      <c r="P79" s="50"/>
      <c r="Q79" s="50">
        <v>1500</v>
      </c>
    </row>
    <row r="80" spans="1:17" ht="12.75">
      <c r="A80" s="49"/>
      <c r="B80" s="94" t="s">
        <v>58</v>
      </c>
      <c r="C80" s="50">
        <f>C79+C37</f>
        <v>5</v>
      </c>
      <c r="D80" s="51"/>
      <c r="E80" s="50"/>
      <c r="F80" s="51"/>
      <c r="G80" s="50">
        <f>G79+G37</f>
        <v>11342.25</v>
      </c>
      <c r="H80" s="51"/>
      <c r="I80" s="51"/>
      <c r="J80" s="50">
        <f>J37</f>
        <v>383.4</v>
      </c>
      <c r="K80" s="50">
        <f>K79+K37</f>
        <v>1120.54</v>
      </c>
      <c r="L80" s="50">
        <f>L79+L37</f>
        <v>55.61</v>
      </c>
      <c r="M80" s="51"/>
      <c r="N80" s="51"/>
      <c r="O80" s="50">
        <f>O79+O37</f>
        <v>1559.5500000000002</v>
      </c>
      <c r="P80" s="50">
        <f>P79+P37</f>
        <v>12901.8</v>
      </c>
      <c r="Q80" s="50">
        <f>Q79+Q37</f>
        <v>156996</v>
      </c>
    </row>
    <row r="81" ht="23.25" customHeight="1"/>
    <row r="83" spans="2:10" ht="12.75">
      <c r="B83" s="88" t="s">
        <v>49</v>
      </c>
      <c r="C83" s="9"/>
      <c r="D83" s="9"/>
      <c r="E83" s="9"/>
      <c r="F83" s="9"/>
      <c r="G83" s="9"/>
      <c r="H83" s="9"/>
      <c r="I83" s="9" t="s">
        <v>14</v>
      </c>
      <c r="J83" s="9"/>
    </row>
    <row r="84" spans="2:10" ht="12.75">
      <c r="B84" s="88"/>
      <c r="C84" s="9"/>
      <c r="D84" s="9"/>
      <c r="E84" s="9"/>
      <c r="F84" s="9"/>
      <c r="G84" s="9"/>
      <c r="H84" s="9"/>
      <c r="I84" s="9"/>
      <c r="J84" s="9"/>
    </row>
    <row r="85" spans="2:10" ht="12.75">
      <c r="B85" s="88"/>
      <c r="C85" s="9"/>
      <c r="D85" s="9"/>
      <c r="E85" s="9"/>
      <c r="F85" s="9"/>
      <c r="G85" s="9"/>
      <c r="H85" s="9"/>
      <c r="I85" s="9"/>
      <c r="J85" s="9"/>
    </row>
    <row r="86" spans="2:10" ht="12.75">
      <c r="B86" s="2" t="s">
        <v>48</v>
      </c>
      <c r="I86" s="198" t="s">
        <v>50</v>
      </c>
      <c r="J86" s="198"/>
    </row>
    <row r="87" ht="12.75">
      <c r="I87" s="9"/>
    </row>
    <row r="88" spans="2:9" ht="12.75">
      <c r="B88" s="2" t="s">
        <v>5</v>
      </c>
      <c r="I88" s="9"/>
    </row>
    <row r="89" ht="12.75">
      <c r="I89" s="9"/>
    </row>
    <row r="90" ht="12.75">
      <c r="I90" s="9"/>
    </row>
    <row r="91" ht="12.75">
      <c r="I91" s="9"/>
    </row>
    <row r="92" spans="2:6" ht="12.75">
      <c r="B92" s="89" t="s">
        <v>59</v>
      </c>
      <c r="F92" t="s">
        <v>60</v>
      </c>
    </row>
    <row r="93" ht="12.75">
      <c r="B93" s="89"/>
    </row>
    <row r="94" spans="2:10" ht="12.75">
      <c r="B94" s="89" t="s">
        <v>61</v>
      </c>
      <c r="F94" s="199"/>
      <c r="G94" s="199"/>
      <c r="H94" s="199"/>
      <c r="I94" s="199"/>
      <c r="J94" s="199"/>
    </row>
    <row r="95" spans="2:9" ht="12.75">
      <c r="B95" s="89"/>
      <c r="I95" s="9"/>
    </row>
    <row r="96" ht="12.75">
      <c r="B96"/>
    </row>
    <row r="97" spans="2:5" ht="12.75">
      <c r="B97" s="2" t="s">
        <v>5</v>
      </c>
      <c r="E97" s="174"/>
    </row>
    <row r="98" ht="12.75">
      <c r="E98" s="174"/>
    </row>
  </sheetData>
  <mergeCells count="38">
    <mergeCell ref="L1:P1"/>
    <mergeCell ref="L4:O4"/>
    <mergeCell ref="B5:G5"/>
    <mergeCell ref="L5:O5"/>
    <mergeCell ref="B6:I6"/>
    <mergeCell ref="B7:G7"/>
    <mergeCell ref="B9:H9"/>
    <mergeCell ref="L9:Q9"/>
    <mergeCell ref="P12:Q12"/>
    <mergeCell ref="A22:A23"/>
    <mergeCell ref="B22:B23"/>
    <mergeCell ref="C22:C23"/>
    <mergeCell ref="D22:D23"/>
    <mergeCell ref="E22:E23"/>
    <mergeCell ref="F22:F23"/>
    <mergeCell ref="G22:G23"/>
    <mergeCell ref="H22:J22"/>
    <mergeCell ref="K22:N22"/>
    <mergeCell ref="O22:O23"/>
    <mergeCell ref="P22:P23"/>
    <mergeCell ref="Q22:Q23"/>
    <mergeCell ref="B26:P26"/>
    <mergeCell ref="A41:A42"/>
    <mergeCell ref="B41:B42"/>
    <mergeCell ref="C41:C42"/>
    <mergeCell ref="D41:D42"/>
    <mergeCell ref="Q41:Q42"/>
    <mergeCell ref="B76:Q76"/>
    <mergeCell ref="B27:P27"/>
    <mergeCell ref="B40:Q40"/>
    <mergeCell ref="E41:E42"/>
    <mergeCell ref="G41:G42"/>
    <mergeCell ref="H41:J41"/>
    <mergeCell ref="K41:N41"/>
    <mergeCell ref="I86:J86"/>
    <mergeCell ref="F94:J94"/>
    <mergeCell ref="O41:O42"/>
    <mergeCell ref="P41:P4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64"/>
  <sheetViews>
    <sheetView workbookViewId="0" topLeftCell="A1">
      <selection activeCell="A30" sqref="A30"/>
    </sheetView>
  </sheetViews>
  <sheetFormatPr defaultColWidth="9.00390625" defaultRowHeight="12.75" outlineLevelRow="2" outlineLevelCol="3"/>
  <cols>
    <col min="1" max="1" width="3.25390625" style="0" customWidth="1"/>
    <col min="2" max="3" width="9.125" style="0" hidden="1" customWidth="1" outlineLevel="1"/>
    <col min="4" max="4" width="31.25390625" style="2" customWidth="1" collapsed="1"/>
    <col min="5" max="5" width="5.625" style="0" customWidth="1"/>
    <col min="6" max="6" width="6.625" style="0" customWidth="1"/>
    <col min="7" max="7" width="7.375" style="0" hidden="1" customWidth="1" outlineLevel="2"/>
    <col min="8" max="8" width="9.875" style="0" hidden="1" customWidth="1" outlineLevel="2"/>
    <col min="9" max="9" width="7.625" style="0" customWidth="1" collapsed="1"/>
    <col min="10" max="10" width="9.875" style="0" customWidth="1"/>
    <col min="11" max="11" width="8.375" style="0" customWidth="1"/>
    <col min="12" max="12" width="7.75390625" style="0" customWidth="1"/>
    <col min="13" max="13" width="7.125" style="0" customWidth="1"/>
    <col min="14" max="14" width="6.625" style="0" hidden="1" customWidth="1" outlineLevel="1"/>
    <col min="15" max="15" width="8.875" style="0" hidden="1" customWidth="1" outlineLevel="1"/>
    <col min="16" max="16" width="7.375" style="0" customWidth="1" collapsed="1"/>
    <col min="17" max="17" width="6.25390625" style="0" hidden="1" customWidth="1" outlineLevel="1"/>
    <col min="18" max="18" width="3.625" style="0" hidden="1" customWidth="1" outlineLevel="1"/>
    <col min="19" max="19" width="7.875" style="0" customWidth="1" collapsed="1"/>
    <col min="20" max="20" width="7.00390625" style="0" hidden="1" customWidth="1" outlineLevel="1"/>
    <col min="21" max="21" width="6.125" style="0" hidden="1" customWidth="1" outlineLevel="1"/>
    <col min="22" max="22" width="7.625" style="0" customWidth="1" collapsed="1"/>
    <col min="23" max="23" width="4.75390625" style="0" customWidth="1"/>
    <col min="24" max="24" width="9.375" style="0" customWidth="1"/>
    <col min="25" max="25" width="7.625" style="0" hidden="1" customWidth="1" outlineLevel="1"/>
    <col min="26" max="26" width="8.00390625" style="0" customWidth="1" collapsed="1"/>
    <col min="27" max="27" width="8.375" style="0" customWidth="1"/>
    <col min="28" max="28" width="11.25390625" style="0" customWidth="1"/>
    <col min="29" max="30" width="2.875" style="0" hidden="1" customWidth="1" outlineLevel="3"/>
    <col min="31" max="31" width="3.375" style="0" hidden="1" customWidth="1" outlineLevel="3"/>
    <col min="32" max="40" width="2.875" style="0" hidden="1" customWidth="1" outlineLevel="3"/>
    <col min="41" max="41" width="3.625" style="0" hidden="1" customWidth="1" outlineLevel="3"/>
    <col min="42" max="43" width="2.875" style="0" hidden="1" customWidth="1" outlineLevel="3"/>
    <col min="44" max="60" width="2.875" style="0" hidden="1" customWidth="1" outlineLevel="2"/>
    <col min="61" max="61" width="22.875" style="0" hidden="1" customWidth="1" outlineLevel="1" collapsed="1"/>
    <col min="62" max="62" width="9.375" style="0" hidden="1" customWidth="1" outlineLevel="3"/>
    <col min="63" max="63" width="11.25390625" style="0" hidden="1" customWidth="1" outlineLevel="3"/>
    <col min="64" max="64" width="14.75390625" style="0" hidden="1" customWidth="1" outlineLevel="2" collapsed="1"/>
    <col min="65" max="65" width="6.875" style="0" hidden="1" customWidth="1" outlineLevel="2"/>
    <col min="66" max="66" width="4.00390625" style="0" hidden="1" customWidth="1" outlineLevel="1" collapsed="1"/>
    <col min="67" max="67" width="5.375" style="0" hidden="1" customWidth="1" outlineLevel="1"/>
    <col min="68" max="68" width="7.25390625" style="0" hidden="1" customWidth="1" outlineLevel="2"/>
    <col min="69" max="69" width="7.375" style="0" hidden="1" customWidth="1" outlineLevel="2"/>
    <col min="70" max="70" width="7.125" style="0" hidden="1" customWidth="1" outlineLevel="1" collapsed="1"/>
    <col min="71" max="71" width="6.125" style="0" hidden="1" customWidth="1" outlineLevel="2"/>
    <col min="72" max="72" width="5.75390625" style="0" hidden="1" customWidth="1" outlineLevel="2"/>
    <col min="73" max="73" width="6.125" style="0" hidden="1" customWidth="1" outlineLevel="2"/>
    <col min="74" max="74" width="8.00390625" style="0" hidden="1" customWidth="1" outlineLevel="1" collapsed="1"/>
    <col min="75" max="76" width="7.00390625" style="0" hidden="1" customWidth="1" outlineLevel="2"/>
    <col min="77" max="77" width="7.25390625" style="0" hidden="1" customWidth="1" outlineLevel="1" collapsed="1"/>
    <col min="78" max="78" width="6.875" style="0" hidden="1" customWidth="1" outlineLevel="2"/>
    <col min="79" max="79" width="6.625" style="0" hidden="1" customWidth="1" outlineLevel="1" collapsed="1"/>
    <col min="80" max="80" width="5.875" style="0" hidden="1" customWidth="1" outlineLevel="2"/>
    <col min="81" max="81" width="6.25390625" style="0" hidden="1" customWidth="1" outlineLevel="2"/>
    <col min="82" max="82" width="6.875" style="0" hidden="1" customWidth="1" outlineLevel="1" collapsed="1"/>
    <col min="83" max="83" width="7.75390625" style="0" hidden="1" customWidth="1" outlineLevel="1"/>
    <col min="84" max="84" width="8.25390625" style="0" hidden="1" customWidth="1" outlineLevel="1"/>
    <col min="85" max="85" width="9.625" style="0" bestFit="1" customWidth="1" collapsed="1"/>
    <col min="86" max="86" width="9.625" style="0" bestFit="1" customWidth="1"/>
  </cols>
  <sheetData>
    <row r="1" spans="22:114" ht="15.75" outlineLevel="1">
      <c r="V1" s="216" t="s">
        <v>34</v>
      </c>
      <c r="W1" s="216"/>
      <c r="X1" s="216"/>
      <c r="Y1" s="216"/>
      <c r="Z1" s="216"/>
      <c r="AA1" s="216"/>
      <c r="CM1" s="2"/>
      <c r="DE1" s="216"/>
      <c r="DF1" s="216"/>
      <c r="DG1" s="216"/>
      <c r="DH1" s="216"/>
      <c r="DI1" s="216"/>
      <c r="DJ1" s="216"/>
    </row>
    <row r="2" ht="9.75" customHeight="1" hidden="1" outlineLevel="1">
      <c r="CM2" s="2"/>
    </row>
    <row r="3" spans="22:113" ht="12.75" outlineLevel="1">
      <c r="V3" s="73"/>
      <c r="W3" s="73"/>
      <c r="X3" s="73"/>
      <c r="Y3" s="73"/>
      <c r="Z3" s="73"/>
      <c r="CM3" s="2"/>
      <c r="DE3" s="73"/>
      <c r="DF3" s="73"/>
      <c r="DG3" s="73"/>
      <c r="DH3" s="73"/>
      <c r="DI3" s="73"/>
    </row>
    <row r="4" spans="22:115" ht="12" customHeight="1" outlineLevel="1">
      <c r="V4" s="217" t="s">
        <v>16</v>
      </c>
      <c r="W4" s="217"/>
      <c r="X4" s="217"/>
      <c r="Y4" s="217"/>
      <c r="Z4" s="217"/>
      <c r="AA4" s="74">
        <v>5</v>
      </c>
      <c r="AB4" s="109" t="s">
        <v>21</v>
      </c>
      <c r="CM4" s="2"/>
      <c r="DE4" s="217"/>
      <c r="DF4" s="217"/>
      <c r="DG4" s="217"/>
      <c r="DH4" s="217"/>
      <c r="DI4" s="217"/>
      <c r="DJ4" s="74"/>
      <c r="DK4" s="109"/>
    </row>
    <row r="5" spans="4:115" ht="15.75" customHeight="1" outlineLevel="1">
      <c r="D5" s="218" t="s">
        <v>69</v>
      </c>
      <c r="E5" s="218"/>
      <c r="F5" s="218"/>
      <c r="G5" s="218"/>
      <c r="H5" s="218"/>
      <c r="I5" s="218"/>
      <c r="J5" s="218"/>
      <c r="K5" s="218"/>
      <c r="N5" s="16"/>
      <c r="O5" s="16"/>
      <c r="P5" s="16"/>
      <c r="Q5" s="16"/>
      <c r="R5" s="16"/>
      <c r="S5" s="16"/>
      <c r="T5" s="16"/>
      <c r="U5" s="16"/>
      <c r="V5" s="186" t="s">
        <v>22</v>
      </c>
      <c r="W5" s="186"/>
      <c r="X5" s="186"/>
      <c r="Y5" s="186"/>
      <c r="Z5" s="186"/>
      <c r="AA5" s="50">
        <f>AA36</f>
        <v>12958</v>
      </c>
      <c r="AB5" s="110" t="s">
        <v>17</v>
      </c>
      <c r="CM5" s="218"/>
      <c r="CN5" s="218"/>
      <c r="CO5" s="218"/>
      <c r="CP5" s="218"/>
      <c r="CQ5" s="218"/>
      <c r="CR5" s="218"/>
      <c r="CS5" s="218"/>
      <c r="CT5" s="218"/>
      <c r="CW5" s="16"/>
      <c r="CX5" s="16"/>
      <c r="CY5" s="16"/>
      <c r="CZ5" s="16"/>
      <c r="DA5" s="16"/>
      <c r="DB5" s="16"/>
      <c r="DC5" s="16"/>
      <c r="DD5" s="16"/>
      <c r="DE5" s="186"/>
      <c r="DF5" s="186"/>
      <c r="DG5" s="186"/>
      <c r="DH5" s="186"/>
      <c r="DI5" s="186"/>
      <c r="DJ5" s="50"/>
      <c r="DK5" s="110"/>
    </row>
    <row r="6" spans="1:115" ht="16.5" customHeight="1" outlineLevel="1">
      <c r="A6" s="22"/>
      <c r="B6" s="22"/>
      <c r="C6" s="22"/>
      <c r="D6" s="187" t="s">
        <v>117</v>
      </c>
      <c r="E6" s="187"/>
      <c r="F6" s="187"/>
      <c r="G6" s="187"/>
      <c r="H6" s="187"/>
      <c r="I6" s="187"/>
      <c r="J6" s="187"/>
      <c r="K6" s="187"/>
      <c r="L6" s="187"/>
      <c r="M6" s="187"/>
      <c r="N6" s="18"/>
      <c r="O6" s="18"/>
      <c r="P6" s="18"/>
      <c r="Q6" s="18"/>
      <c r="R6" s="18"/>
      <c r="S6" s="18"/>
      <c r="T6" s="18"/>
      <c r="U6" s="18"/>
      <c r="V6" s="32" t="s">
        <v>121</v>
      </c>
      <c r="W6" s="19"/>
      <c r="X6" s="18"/>
      <c r="Y6" s="18"/>
      <c r="Z6" s="18"/>
      <c r="AA6" s="18"/>
      <c r="AB6" s="18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CJ6" s="22"/>
      <c r="CK6" s="22"/>
      <c r="CL6" s="22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"/>
      <c r="CX6" s="18"/>
      <c r="CY6" s="18"/>
      <c r="CZ6" s="18"/>
      <c r="DA6" s="18"/>
      <c r="DB6" s="18"/>
      <c r="DC6" s="18"/>
      <c r="DD6" s="18"/>
      <c r="DE6" s="32"/>
      <c r="DF6" s="19"/>
      <c r="DG6" s="18"/>
      <c r="DH6" s="18"/>
      <c r="DI6" s="18"/>
      <c r="DJ6" s="18"/>
      <c r="DK6" s="18"/>
    </row>
    <row r="7" spans="1:115" ht="15" customHeight="1" outlineLevel="2">
      <c r="A7" s="22"/>
      <c r="B7" s="22"/>
      <c r="C7" s="22"/>
      <c r="D7" s="188" t="s">
        <v>102</v>
      </c>
      <c r="E7" s="188"/>
      <c r="F7" s="188"/>
      <c r="G7" s="188"/>
      <c r="H7" s="188"/>
      <c r="I7" s="188"/>
      <c r="J7" s="188"/>
      <c r="K7" s="188"/>
      <c r="L7" s="22"/>
      <c r="M7" s="23"/>
      <c r="N7" s="18"/>
      <c r="O7" s="18"/>
      <c r="P7" s="18"/>
      <c r="Q7" s="18"/>
      <c r="R7" s="18"/>
      <c r="S7" s="18"/>
      <c r="T7" s="18"/>
      <c r="U7" s="18"/>
      <c r="V7" s="91"/>
      <c r="W7" s="19"/>
      <c r="X7" s="18"/>
      <c r="Y7" s="18"/>
      <c r="Z7" s="18"/>
      <c r="AA7" s="91"/>
      <c r="AB7" s="1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CJ7" s="22"/>
      <c r="CK7" s="22"/>
      <c r="CL7" s="22"/>
      <c r="CM7" s="188"/>
      <c r="CN7" s="188"/>
      <c r="CO7" s="188"/>
      <c r="CP7" s="188"/>
      <c r="CQ7" s="188"/>
      <c r="CR7" s="188"/>
      <c r="CS7" s="188"/>
      <c r="CT7" s="188"/>
      <c r="CU7" s="22"/>
      <c r="CV7" s="23"/>
      <c r="CW7" s="18"/>
      <c r="CX7" s="18"/>
      <c r="CY7" s="18"/>
      <c r="CZ7" s="18"/>
      <c r="DA7" s="18"/>
      <c r="DB7" s="18"/>
      <c r="DC7" s="18"/>
      <c r="DD7" s="18"/>
      <c r="DE7" s="91"/>
      <c r="DF7" s="19"/>
      <c r="DG7" s="18"/>
      <c r="DH7" s="18"/>
      <c r="DI7" s="18"/>
      <c r="DJ7" s="91"/>
      <c r="DK7" s="18"/>
    </row>
    <row r="8" spans="4:115" ht="15.75" customHeight="1" outlineLevel="1">
      <c r="D8" s="111" t="s">
        <v>18</v>
      </c>
      <c r="E8" s="4"/>
      <c r="F8" s="4"/>
      <c r="G8" s="4"/>
      <c r="H8" s="4"/>
      <c r="I8" s="4"/>
      <c r="J8" s="4"/>
      <c r="K8" s="4"/>
      <c r="L8" s="4"/>
      <c r="S8" s="9"/>
      <c r="T8" s="9"/>
      <c r="U8" s="9"/>
      <c r="V8" s="112" t="s">
        <v>122</v>
      </c>
      <c r="W8" s="9"/>
      <c r="X8" s="92"/>
      <c r="Y8" s="9"/>
      <c r="Z8" s="92"/>
      <c r="AA8" s="95"/>
      <c r="AB8" s="9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CM8" s="111"/>
      <c r="CN8" s="4"/>
      <c r="CO8" s="4"/>
      <c r="CP8" s="4"/>
      <c r="CQ8" s="4"/>
      <c r="CR8" s="4"/>
      <c r="CS8" s="4"/>
      <c r="CT8" s="4"/>
      <c r="CU8" s="4"/>
      <c r="DB8" s="9"/>
      <c r="DC8" s="9"/>
      <c r="DD8" s="9"/>
      <c r="DE8" s="112"/>
      <c r="DF8" s="9"/>
      <c r="DG8" s="92"/>
      <c r="DH8" s="9"/>
      <c r="DI8" s="92"/>
      <c r="DJ8" s="95"/>
      <c r="DK8" s="95"/>
    </row>
    <row r="9" spans="4:115" ht="17.25" customHeight="1" outlineLevel="1">
      <c r="D9" s="183" t="s">
        <v>25</v>
      </c>
      <c r="E9" s="184"/>
      <c r="F9" s="184"/>
      <c r="G9" s="184"/>
      <c r="H9" s="184"/>
      <c r="I9" s="184"/>
      <c r="J9" s="184"/>
      <c r="K9" s="184"/>
      <c r="L9" s="184"/>
      <c r="AB9" s="2" t="s">
        <v>115</v>
      </c>
      <c r="CM9" s="183"/>
      <c r="CN9" s="184"/>
      <c r="CO9" s="184"/>
      <c r="CP9" s="184"/>
      <c r="CQ9" s="184"/>
      <c r="CR9" s="184"/>
      <c r="CS9" s="184"/>
      <c r="CT9" s="184"/>
      <c r="CU9" s="184"/>
      <c r="DK9" s="2"/>
    </row>
    <row r="10" spans="4:115" ht="17.25" customHeight="1" outlineLevel="1">
      <c r="D10" s="113"/>
      <c r="E10" s="114"/>
      <c r="F10" s="114"/>
      <c r="G10" s="114"/>
      <c r="H10" s="114"/>
      <c r="I10" s="114"/>
      <c r="J10" s="114"/>
      <c r="K10" s="114"/>
      <c r="L10" s="114"/>
      <c r="AB10" s="2"/>
      <c r="CM10" s="113"/>
      <c r="CN10" s="114"/>
      <c r="CO10" s="114"/>
      <c r="CP10" s="114"/>
      <c r="CQ10" s="114"/>
      <c r="CR10" s="114"/>
      <c r="CS10" s="114"/>
      <c r="CT10" s="114"/>
      <c r="CU10" s="114"/>
      <c r="DK10" s="2"/>
    </row>
    <row r="11" spans="5:115" ht="15" customHeight="1" outlineLevel="2">
      <c r="E11" s="199"/>
      <c r="F11" s="199"/>
      <c r="G11" s="199"/>
      <c r="H11" s="199"/>
      <c r="I11" s="199"/>
      <c r="V11" s="191" t="s">
        <v>120</v>
      </c>
      <c r="W11" s="191"/>
      <c r="X11" s="191"/>
      <c r="Y11" s="191"/>
      <c r="Z11" s="191"/>
      <c r="AA11" s="191"/>
      <c r="AB11" s="191"/>
      <c r="CM11" s="2"/>
      <c r="CN11" s="199"/>
      <c r="CO11" s="199"/>
      <c r="CP11" s="199"/>
      <c r="CQ11" s="199"/>
      <c r="CR11" s="199"/>
      <c r="DE11" s="191"/>
      <c r="DF11" s="191"/>
      <c r="DG11" s="191"/>
      <c r="DH11" s="191"/>
      <c r="DI11" s="191"/>
      <c r="DJ11" s="191"/>
      <c r="DK11" s="191"/>
    </row>
    <row r="12" spans="1:115" ht="16.5" customHeight="1" outlineLevel="1">
      <c r="A12" t="s">
        <v>19</v>
      </c>
      <c r="AA12" s="115"/>
      <c r="AB12" s="116"/>
      <c r="CM12" s="2"/>
      <c r="DJ12" s="115"/>
      <c r="DK12" s="116"/>
    </row>
    <row r="13" spans="1:115" ht="15.75" customHeight="1" outlineLevel="1">
      <c r="A13" t="s">
        <v>64</v>
      </c>
      <c r="X13" t="s">
        <v>5</v>
      </c>
      <c r="AB13" s="2"/>
      <c r="CM13" s="2"/>
      <c r="DK13" s="2"/>
    </row>
    <row r="14" spans="1:89" ht="12.75" outlineLevel="1">
      <c r="A14" t="s">
        <v>101</v>
      </c>
      <c r="B14" s="2"/>
      <c r="D14"/>
      <c r="CK14" s="2"/>
    </row>
    <row r="15" spans="1:89" ht="12.75" outlineLevel="1">
      <c r="A15" s="175" t="s">
        <v>99</v>
      </c>
      <c r="B15" s="176"/>
      <c r="C15" s="177"/>
      <c r="D15" s="177"/>
      <c r="E15" s="177"/>
      <c r="F15" s="177"/>
      <c r="G15" s="177"/>
      <c r="H15" s="177"/>
      <c r="I15" s="177"/>
      <c r="J15" s="177"/>
      <c r="CJ15" s="99"/>
      <c r="CK15" s="2"/>
    </row>
    <row r="16" spans="1:89" ht="12" customHeight="1" outlineLevel="1">
      <c r="A16" s="175" t="s">
        <v>100</v>
      </c>
      <c r="B16" s="178"/>
      <c r="C16" s="175"/>
      <c r="D16" s="175"/>
      <c r="E16" s="175"/>
      <c r="F16" s="175"/>
      <c r="G16" s="175"/>
      <c r="H16" s="175"/>
      <c r="I16" s="175"/>
      <c r="J16" s="177"/>
      <c r="CJ16" s="99"/>
      <c r="CK16" s="2"/>
    </row>
    <row r="17" spans="1:96" ht="12" customHeight="1" outlineLevel="1">
      <c r="A17" s="175" t="s">
        <v>98</v>
      </c>
      <c r="B17" s="178"/>
      <c r="C17" s="175"/>
      <c r="D17" s="175"/>
      <c r="E17" s="175"/>
      <c r="F17" s="175"/>
      <c r="G17" s="175"/>
      <c r="H17" s="175"/>
      <c r="I17" s="175"/>
      <c r="J17" s="177"/>
      <c r="CJ17" s="99"/>
      <c r="CK17" s="103"/>
      <c r="CL17" s="99"/>
      <c r="CM17" s="99"/>
      <c r="CN17" s="99"/>
      <c r="CO17" s="99"/>
      <c r="CP17" s="99"/>
      <c r="CQ17" s="99"/>
      <c r="CR17" s="99"/>
    </row>
    <row r="18" spans="23:114" ht="15" customHeight="1" outlineLevel="1">
      <c r="W18" s="2"/>
      <c r="AA18" s="32" t="s">
        <v>20</v>
      </c>
      <c r="CM18" s="2"/>
      <c r="DF18" s="2"/>
      <c r="DJ18" s="32"/>
    </row>
    <row r="19" spans="1:84" ht="12.75" customHeight="1">
      <c r="A19" s="207" t="s">
        <v>27</v>
      </c>
      <c r="B19" s="185" t="s">
        <v>70</v>
      </c>
      <c r="C19" s="219" t="s">
        <v>71</v>
      </c>
      <c r="D19" s="209" t="s">
        <v>6</v>
      </c>
      <c r="E19" s="202" t="s">
        <v>43</v>
      </c>
      <c r="F19" s="202" t="s">
        <v>42</v>
      </c>
      <c r="G19" s="220" t="s">
        <v>72</v>
      </c>
      <c r="H19" s="220" t="s">
        <v>73</v>
      </c>
      <c r="I19" s="202" t="s">
        <v>7</v>
      </c>
      <c r="J19" s="205" t="s">
        <v>51</v>
      </c>
      <c r="K19" s="202" t="s">
        <v>8</v>
      </c>
      <c r="L19" s="210" t="s">
        <v>23</v>
      </c>
      <c r="M19" s="211"/>
      <c r="N19" s="211"/>
      <c r="O19" s="211"/>
      <c r="P19" s="212"/>
      <c r="Q19" s="119"/>
      <c r="R19" s="119"/>
      <c r="S19" s="213" t="s">
        <v>11</v>
      </c>
      <c r="T19" s="214"/>
      <c r="U19" s="214"/>
      <c r="V19" s="214"/>
      <c r="W19" s="214"/>
      <c r="X19" s="215"/>
      <c r="Y19" s="119"/>
      <c r="Z19" s="205" t="s">
        <v>74</v>
      </c>
      <c r="AA19" s="202" t="s">
        <v>15</v>
      </c>
      <c r="AB19" s="202" t="s">
        <v>110</v>
      </c>
      <c r="BI19" s="224" t="s">
        <v>75</v>
      </c>
      <c r="BJ19" s="225" t="s">
        <v>76</v>
      </c>
      <c r="BK19" s="207" t="s">
        <v>77</v>
      </c>
      <c r="BL19" s="227" t="s">
        <v>78</v>
      </c>
      <c r="BM19" s="221" t="s">
        <v>79</v>
      </c>
      <c r="BN19" s="230" t="s">
        <v>80</v>
      </c>
      <c r="BO19" s="221" t="s">
        <v>81</v>
      </c>
      <c r="BP19" s="223" t="s">
        <v>82</v>
      </c>
      <c r="BQ19" s="223" t="s">
        <v>73</v>
      </c>
      <c r="BR19" s="228" t="s">
        <v>7</v>
      </c>
      <c r="BS19" s="229" t="s">
        <v>23</v>
      </c>
      <c r="BT19" s="203"/>
      <c r="BU19" s="203"/>
      <c r="BV19" s="203"/>
      <c r="BW19" s="213" t="s">
        <v>11</v>
      </c>
      <c r="BX19" s="214"/>
      <c r="BY19" s="214"/>
      <c r="BZ19" s="214"/>
      <c r="CA19" s="214"/>
      <c r="CB19" s="214"/>
      <c r="CC19" s="215"/>
      <c r="CD19" s="202" t="s">
        <v>83</v>
      </c>
      <c r="CE19" s="202" t="s">
        <v>15</v>
      </c>
      <c r="CF19" s="205" t="s">
        <v>28</v>
      </c>
    </row>
    <row r="20" spans="1:84" ht="56.25" customHeight="1">
      <c r="A20" s="208"/>
      <c r="B20" s="185"/>
      <c r="C20" s="219"/>
      <c r="D20" s="209"/>
      <c r="E20" s="202"/>
      <c r="F20" s="202"/>
      <c r="G20" s="220"/>
      <c r="H20" s="220"/>
      <c r="I20" s="202"/>
      <c r="J20" s="206"/>
      <c r="K20" s="202"/>
      <c r="L20" s="27" t="s">
        <v>9</v>
      </c>
      <c r="M20" s="27" t="s">
        <v>10</v>
      </c>
      <c r="N20" s="122"/>
      <c r="O20" s="122"/>
      <c r="P20" s="27" t="s">
        <v>44</v>
      </c>
      <c r="Q20" s="123"/>
      <c r="R20" s="123"/>
      <c r="S20" s="69" t="s">
        <v>36</v>
      </c>
      <c r="T20" s="123"/>
      <c r="U20" s="122"/>
      <c r="V20" s="69" t="s">
        <v>35</v>
      </c>
      <c r="W20" s="27" t="s">
        <v>12</v>
      </c>
      <c r="X20" s="27" t="s">
        <v>13</v>
      </c>
      <c r="Y20" s="124"/>
      <c r="Z20" s="206"/>
      <c r="AA20" s="202"/>
      <c r="AB20" s="202"/>
      <c r="BI20" s="224"/>
      <c r="BJ20" s="226"/>
      <c r="BK20" s="208"/>
      <c r="BL20" s="227"/>
      <c r="BM20" s="222"/>
      <c r="BN20" s="231"/>
      <c r="BO20" s="222"/>
      <c r="BP20" s="223"/>
      <c r="BQ20" s="223"/>
      <c r="BR20" s="228"/>
      <c r="BS20" s="1" t="s">
        <v>9</v>
      </c>
      <c r="BT20" s="1" t="s">
        <v>10</v>
      </c>
      <c r="BU20" s="126"/>
      <c r="BV20" s="27" t="s">
        <v>84</v>
      </c>
      <c r="BW20" s="127" t="s">
        <v>85</v>
      </c>
      <c r="BX20" s="127" t="s">
        <v>86</v>
      </c>
      <c r="BY20" s="69" t="s">
        <v>87</v>
      </c>
      <c r="BZ20" s="127" t="s">
        <v>88</v>
      </c>
      <c r="CA20" s="69" t="s">
        <v>35</v>
      </c>
      <c r="CB20" s="1" t="s">
        <v>12</v>
      </c>
      <c r="CC20" s="1" t="s">
        <v>13</v>
      </c>
      <c r="CD20" s="202"/>
      <c r="CE20" s="202"/>
      <c r="CF20" s="206"/>
    </row>
    <row r="21" spans="1:84" ht="12.75" customHeight="1" hidden="1" outlineLevel="1">
      <c r="A21" s="28"/>
      <c r="B21" s="117"/>
      <c r="C21" s="118"/>
      <c r="D21" s="69"/>
      <c r="E21" s="31"/>
      <c r="F21" s="31"/>
      <c r="G21" s="123">
        <v>1.038</v>
      </c>
      <c r="H21" s="123" t="s">
        <v>89</v>
      </c>
      <c r="I21" s="1"/>
      <c r="J21" s="1"/>
      <c r="K21" s="1"/>
      <c r="L21" s="1"/>
      <c r="M21" s="1"/>
      <c r="N21" s="124"/>
      <c r="O21" s="124"/>
      <c r="P21" s="1"/>
      <c r="Q21" s="124"/>
      <c r="R21" s="124"/>
      <c r="S21" s="3"/>
      <c r="T21" s="124"/>
      <c r="U21" s="124"/>
      <c r="V21" s="3"/>
      <c r="W21" s="1"/>
      <c r="X21" s="1"/>
      <c r="Y21" s="124"/>
      <c r="Z21" s="1"/>
      <c r="AA21" s="1"/>
      <c r="AB21" s="31">
        <v>12</v>
      </c>
      <c r="BI21" s="108"/>
      <c r="BJ21" s="125"/>
      <c r="BK21" s="128"/>
      <c r="BL21" s="129"/>
      <c r="BM21" s="130"/>
      <c r="BN21" s="128"/>
      <c r="BO21" s="121"/>
      <c r="BP21" s="131">
        <v>1.038</v>
      </c>
      <c r="BQ21" s="131"/>
      <c r="BR21" s="1"/>
      <c r="BS21" s="1"/>
      <c r="BT21" s="1"/>
      <c r="BU21" s="126"/>
      <c r="BV21" s="1"/>
      <c r="BW21" s="132">
        <f>0.14019</f>
        <v>0.14019</v>
      </c>
      <c r="BX21" s="132">
        <f>0.14019</f>
        <v>0.14019</v>
      </c>
      <c r="BY21" s="3"/>
      <c r="BZ21" s="132">
        <f>0.11</f>
        <v>0.11</v>
      </c>
      <c r="CA21" s="3"/>
      <c r="CB21" s="1"/>
      <c r="CC21" s="1"/>
      <c r="CD21" s="1"/>
      <c r="CE21" s="1"/>
      <c r="CF21" s="133">
        <f>AB21</f>
        <v>12</v>
      </c>
    </row>
    <row r="22" spans="1:84" ht="16.5" customHeight="1" collapsed="1">
      <c r="A22" s="33">
        <v>1</v>
      </c>
      <c r="B22" s="33"/>
      <c r="C22" s="33"/>
      <c r="D22" s="34">
        <v>2</v>
      </c>
      <c r="E22" s="33">
        <v>3</v>
      </c>
      <c r="F22" s="33">
        <v>4</v>
      </c>
      <c r="G22" s="134"/>
      <c r="H22" s="135"/>
      <c r="I22" s="33">
        <v>5</v>
      </c>
      <c r="J22" s="33"/>
      <c r="K22" s="33">
        <v>6</v>
      </c>
      <c r="L22" s="33">
        <v>7</v>
      </c>
      <c r="M22" s="33">
        <v>8</v>
      </c>
      <c r="N22" s="135"/>
      <c r="O22" s="136">
        <v>0.3</v>
      </c>
      <c r="P22" s="33">
        <v>9</v>
      </c>
      <c r="Q22" s="137">
        <v>0.25</v>
      </c>
      <c r="R22" s="137">
        <f>0.1</f>
        <v>0.1</v>
      </c>
      <c r="S22" s="33">
        <v>10</v>
      </c>
      <c r="T22" s="135"/>
      <c r="U22" s="137">
        <f>0.06</f>
        <v>0.06</v>
      </c>
      <c r="V22" s="34">
        <v>11</v>
      </c>
      <c r="W22" s="33">
        <v>12</v>
      </c>
      <c r="X22" s="33">
        <v>13</v>
      </c>
      <c r="Y22" s="33">
        <v>14</v>
      </c>
      <c r="Z22" s="33">
        <v>14</v>
      </c>
      <c r="AA22" s="33">
        <v>15</v>
      </c>
      <c r="AB22" s="33">
        <v>16</v>
      </c>
      <c r="BI22" s="6"/>
      <c r="BJ22" s="6"/>
      <c r="BK22" s="6"/>
      <c r="BL22" s="6"/>
      <c r="BM22" s="6"/>
      <c r="BN22" s="6"/>
      <c r="BO22" s="6"/>
      <c r="BP22" s="138"/>
      <c r="BQ22" s="139"/>
      <c r="BR22" s="140"/>
      <c r="BS22" s="140"/>
      <c r="BT22" s="140"/>
      <c r="BU22" s="141">
        <v>0.3</v>
      </c>
      <c r="BV22" s="140"/>
      <c r="BW22" s="132">
        <v>0.049</v>
      </c>
      <c r="BX22" s="132">
        <f>BW22</f>
        <v>0.049</v>
      </c>
      <c r="BY22" s="140"/>
      <c r="BZ22" s="132">
        <f>0.06</f>
        <v>0.06</v>
      </c>
      <c r="CA22" s="140"/>
      <c r="CB22" s="140"/>
      <c r="CC22" s="140"/>
      <c r="CD22" s="140"/>
      <c r="CE22" s="140"/>
      <c r="CF22" s="142">
        <v>12</v>
      </c>
    </row>
    <row r="23" spans="1:84" ht="18.75" customHeight="1">
      <c r="A23" s="24"/>
      <c r="B23" s="24"/>
      <c r="C23" s="24"/>
      <c r="D23" s="195" t="s">
        <v>0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26"/>
      <c r="BI23" s="120" t="s">
        <v>90</v>
      </c>
      <c r="BJ23" s="120"/>
      <c r="BK23" s="6"/>
      <c r="BL23" s="6"/>
      <c r="BM23" s="6"/>
      <c r="BN23" s="6"/>
      <c r="BO23" s="6"/>
      <c r="BP23" s="139"/>
      <c r="BQ23" s="139"/>
      <c r="BR23" s="140"/>
      <c r="BS23" s="140"/>
      <c r="BT23" s="140"/>
      <c r="BU23" s="143"/>
      <c r="BV23" s="140"/>
      <c r="BW23" s="143"/>
      <c r="BX23" s="143"/>
      <c r="BY23" s="140"/>
      <c r="BZ23" s="143"/>
      <c r="CA23" s="140"/>
      <c r="CB23" s="140"/>
      <c r="CC23" s="140"/>
      <c r="CD23" s="140"/>
      <c r="CE23" s="140"/>
      <c r="CF23" s="140"/>
    </row>
    <row r="24" spans="1:84" ht="21.75" customHeight="1">
      <c r="A24" s="144"/>
      <c r="B24" s="144"/>
      <c r="C24" s="144"/>
      <c r="D24" s="145" t="s">
        <v>91</v>
      </c>
      <c r="E24" s="50">
        <v>5</v>
      </c>
      <c r="F24" s="57"/>
      <c r="G24" s="146" t="e">
        <f>#REF!</f>
        <v>#REF!</v>
      </c>
      <c r="H24" s="147" t="e">
        <f>#REF!</f>
        <v>#REF!</v>
      </c>
      <c r="I24" s="52"/>
      <c r="J24" s="52"/>
      <c r="K24" s="50">
        <v>11342.25</v>
      </c>
      <c r="L24" s="57"/>
      <c r="M24" s="57"/>
      <c r="N24" s="148" t="e">
        <f>#REF!</f>
        <v>#REF!</v>
      </c>
      <c r="O24" s="148"/>
      <c r="P24" s="50">
        <v>383.4</v>
      </c>
      <c r="Q24" s="146" t="e">
        <f>#REF!</f>
        <v>#REF!</v>
      </c>
      <c r="R24" s="146"/>
      <c r="S24" s="50">
        <v>1120.54</v>
      </c>
      <c r="T24" s="146" t="e">
        <f>#REF!</f>
        <v>#REF!</v>
      </c>
      <c r="U24" s="146"/>
      <c r="V24" s="50">
        <v>55.61</v>
      </c>
      <c r="W24" s="57"/>
      <c r="X24" s="57"/>
      <c r="Y24" s="146" t="e">
        <f>#REF!</f>
        <v>#REF!</v>
      </c>
      <c r="Z24" s="50">
        <f>P24+S24+V24</f>
        <v>1559.55</v>
      </c>
      <c r="AA24" s="50">
        <f>K24+Z24</f>
        <v>12901.8</v>
      </c>
      <c r="AB24" s="50">
        <v>155496</v>
      </c>
      <c r="BI24" s="149"/>
      <c r="BJ24" s="149"/>
      <c r="BK24" s="149"/>
      <c r="BL24" s="149"/>
      <c r="BM24" s="149"/>
      <c r="BN24" s="5"/>
      <c r="BO24" s="5"/>
      <c r="BP24" s="5"/>
      <c r="BQ24" s="5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149"/>
    </row>
    <row r="25" spans="1:28" ht="21" customHeight="1">
      <c r="A25" s="5"/>
      <c r="B25" s="5"/>
      <c r="C25" s="5"/>
      <c r="D25" s="84" t="s">
        <v>106</v>
      </c>
      <c r="E25" s="8"/>
      <c r="F25" s="7"/>
      <c r="G25" s="7"/>
      <c r="H25" s="7"/>
      <c r="I25" s="7"/>
      <c r="J25" s="7"/>
      <c r="K25" s="8"/>
      <c r="L25" s="7"/>
      <c r="M25" s="7"/>
      <c r="N25" s="150"/>
      <c r="O25" s="15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23.25" customHeight="1">
      <c r="A26" s="5"/>
      <c r="B26" s="5"/>
      <c r="C26" s="5"/>
      <c r="D26" s="68" t="s">
        <v>103</v>
      </c>
      <c r="E26" s="8"/>
      <c r="F26" s="7">
        <v>17</v>
      </c>
      <c r="G26" s="7"/>
      <c r="H26" s="7"/>
      <c r="I26" s="7">
        <v>2556</v>
      </c>
      <c r="J26" s="7"/>
      <c r="K26" s="8"/>
      <c r="L26" s="7"/>
      <c r="M26" s="7"/>
      <c r="N26" s="150"/>
      <c r="O26" s="150"/>
      <c r="P26" s="8">
        <v>383.4</v>
      </c>
      <c r="Q26" s="10"/>
      <c r="R26" s="10"/>
      <c r="S26" s="8"/>
      <c r="T26" s="10"/>
      <c r="U26" s="10"/>
      <c r="V26" s="8"/>
      <c r="W26" s="10"/>
      <c r="X26" s="10"/>
      <c r="Y26" s="10"/>
      <c r="Z26" s="8">
        <f>P26</f>
        <v>383.4</v>
      </c>
      <c r="AA26" s="8">
        <f>K26+Z26</f>
        <v>383.4</v>
      </c>
      <c r="AB26" s="8">
        <f>AA26*11</f>
        <v>4217.4</v>
      </c>
    </row>
    <row r="27" spans="1:28" ht="18" customHeight="1">
      <c r="A27" s="5"/>
      <c r="B27" s="5"/>
      <c r="C27" s="5"/>
      <c r="D27" s="84" t="s">
        <v>107</v>
      </c>
      <c r="E27" s="8"/>
      <c r="F27" s="7"/>
      <c r="G27" s="7"/>
      <c r="H27" s="7"/>
      <c r="I27" s="7"/>
      <c r="J27" s="7"/>
      <c r="K27" s="8"/>
      <c r="L27" s="7"/>
      <c r="M27" s="7"/>
      <c r="N27" s="150"/>
      <c r="O27" s="150"/>
      <c r="P27" s="179">
        <f>P26</f>
        <v>383.4</v>
      </c>
      <c r="Q27" s="10"/>
      <c r="R27" s="10"/>
      <c r="S27" s="8"/>
      <c r="T27" s="8"/>
      <c r="U27" s="8"/>
      <c r="V27" s="8"/>
      <c r="W27" s="8"/>
      <c r="X27" s="8"/>
      <c r="Y27" s="8"/>
      <c r="Z27" s="8">
        <f>Z26</f>
        <v>383.4</v>
      </c>
      <c r="AA27" s="8">
        <f>AA26</f>
        <v>383.4</v>
      </c>
      <c r="AB27" s="8">
        <f>AB26</f>
        <v>4217.4</v>
      </c>
    </row>
    <row r="28" spans="1:28" ht="0.75" customHeight="1">
      <c r="A28" s="21"/>
      <c r="B28" s="21"/>
      <c r="C28" s="21"/>
      <c r="D28" s="85"/>
      <c r="E28" s="14"/>
      <c r="F28" s="12"/>
      <c r="G28" s="12"/>
      <c r="H28" s="12"/>
      <c r="I28" s="12"/>
      <c r="J28" s="12"/>
      <c r="K28" s="14"/>
      <c r="L28" s="12"/>
      <c r="M28" s="12"/>
      <c r="N28" s="151"/>
      <c r="O28" s="151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19.5" customHeight="1">
      <c r="A29" s="152"/>
      <c r="B29" s="153"/>
      <c r="C29" s="153"/>
      <c r="D29" s="154" t="s">
        <v>104</v>
      </c>
      <c r="E29" s="155"/>
      <c r="F29" s="155"/>
      <c r="G29" s="155"/>
      <c r="H29" s="155"/>
      <c r="I29" s="156"/>
      <c r="J29" s="156"/>
      <c r="K29" s="156"/>
      <c r="L29" s="157"/>
      <c r="M29" s="152"/>
      <c r="N29" s="158"/>
      <c r="O29" s="158"/>
      <c r="P29" s="159"/>
      <c r="Q29" s="160"/>
      <c r="R29" s="160"/>
      <c r="S29" s="161"/>
      <c r="T29" s="160"/>
      <c r="U29" s="160"/>
      <c r="V29" s="161"/>
      <c r="W29" s="152"/>
      <c r="X29" s="152"/>
      <c r="Y29" s="160"/>
      <c r="Z29" s="161"/>
      <c r="AA29" s="162"/>
      <c r="AB29" s="162"/>
    </row>
    <row r="30" spans="1:28" ht="25.5" customHeight="1">
      <c r="A30" s="163"/>
      <c r="B30" s="153"/>
      <c r="C30" s="153"/>
      <c r="D30" s="164" t="s">
        <v>105</v>
      </c>
      <c r="E30" s="165"/>
      <c r="F30" s="166">
        <v>15</v>
      </c>
      <c r="G30" s="165"/>
      <c r="H30" s="165"/>
      <c r="I30" s="167">
        <v>2198</v>
      </c>
      <c r="J30" s="167"/>
      <c r="K30" s="165"/>
      <c r="L30" s="168"/>
      <c r="M30" s="152"/>
      <c r="N30" s="158"/>
      <c r="O30" s="158"/>
      <c r="P30" s="161">
        <v>439.6</v>
      </c>
      <c r="Q30" s="160"/>
      <c r="R30" s="160"/>
      <c r="S30" s="161"/>
      <c r="T30" s="160"/>
      <c r="U30" s="160"/>
      <c r="V30" s="161"/>
      <c r="W30" s="152"/>
      <c r="X30" s="152"/>
      <c r="Y30" s="160"/>
      <c r="Z30" s="161">
        <f>P30</f>
        <v>439.6</v>
      </c>
      <c r="AA30" s="162">
        <f>K30+Z30</f>
        <v>439.6</v>
      </c>
      <c r="AB30" s="162">
        <f>AA30*11</f>
        <v>4835.6</v>
      </c>
    </row>
    <row r="31" spans="1:28" ht="19.5" customHeight="1">
      <c r="A31" s="7"/>
      <c r="B31" s="153"/>
      <c r="C31" s="153"/>
      <c r="D31" s="97" t="s">
        <v>92</v>
      </c>
      <c r="E31" s="70"/>
      <c r="F31" s="70"/>
      <c r="G31" s="70"/>
      <c r="H31" s="70"/>
      <c r="I31" s="76"/>
      <c r="J31" s="76"/>
      <c r="K31" s="70"/>
      <c r="L31" s="41"/>
      <c r="M31" s="7"/>
      <c r="N31" s="150"/>
      <c r="O31" s="150"/>
      <c r="P31" s="8">
        <f>P30</f>
        <v>439.6</v>
      </c>
      <c r="Q31" s="169"/>
      <c r="R31" s="169"/>
      <c r="S31" s="8"/>
      <c r="T31" s="169"/>
      <c r="U31" s="169"/>
      <c r="V31" s="8"/>
      <c r="W31" s="7"/>
      <c r="X31" s="7"/>
      <c r="Y31" s="169"/>
      <c r="Z31" s="8">
        <f>Z30</f>
        <v>439.6</v>
      </c>
      <c r="AA31" s="50">
        <f>AA30</f>
        <v>439.6</v>
      </c>
      <c r="AB31" s="50">
        <f>AA31*11</f>
        <v>4835.6</v>
      </c>
    </row>
    <row r="32" spans="1:28" ht="18.75" customHeight="1">
      <c r="A32" s="7"/>
      <c r="B32" s="153"/>
      <c r="C32" s="153"/>
      <c r="D32" s="97" t="s">
        <v>93</v>
      </c>
      <c r="E32" s="70">
        <v>5</v>
      </c>
      <c r="F32" s="70"/>
      <c r="G32" s="70"/>
      <c r="H32" s="70"/>
      <c r="I32" s="76"/>
      <c r="J32" s="76"/>
      <c r="K32" s="70">
        <f>K24</f>
        <v>11342.25</v>
      </c>
      <c r="L32" s="41"/>
      <c r="M32" s="7"/>
      <c r="N32" s="150"/>
      <c r="O32" s="150"/>
      <c r="P32" s="8">
        <f>P24-P26+P30</f>
        <v>439.6</v>
      </c>
      <c r="Q32" s="169"/>
      <c r="R32" s="169"/>
      <c r="S32" s="8">
        <v>1120.54</v>
      </c>
      <c r="T32" s="169"/>
      <c r="U32" s="169"/>
      <c r="V32" s="8">
        <f>V24</f>
        <v>55.61</v>
      </c>
      <c r="W32" s="7"/>
      <c r="X32" s="7"/>
      <c r="Y32" s="169"/>
      <c r="Z32" s="8">
        <f>Z24-Z27+Z31</f>
        <v>1615.75</v>
      </c>
      <c r="AA32" s="50">
        <f>AA24-AA27+AA31</f>
        <v>12958</v>
      </c>
      <c r="AB32" s="50">
        <f>AA32*11</f>
        <v>142538</v>
      </c>
    </row>
    <row r="33" spans="1:28" ht="24">
      <c r="A33" s="7"/>
      <c r="B33" s="153"/>
      <c r="C33" s="153"/>
      <c r="D33" s="97" t="s">
        <v>55</v>
      </c>
      <c r="E33" s="70"/>
      <c r="F33" s="70"/>
      <c r="G33" s="70"/>
      <c r="H33" s="70"/>
      <c r="I33" s="76"/>
      <c r="J33" s="76"/>
      <c r="K33" s="70"/>
      <c r="L33" s="41"/>
      <c r="M33" s="7"/>
      <c r="N33" s="150"/>
      <c r="O33" s="150"/>
      <c r="P33" s="8"/>
      <c r="Q33" s="169"/>
      <c r="R33" s="169"/>
      <c r="S33" s="8"/>
      <c r="T33" s="169"/>
      <c r="U33" s="169"/>
      <c r="V33" s="8"/>
      <c r="W33" s="7"/>
      <c r="X33" s="7"/>
      <c r="Y33" s="169"/>
      <c r="Z33" s="8"/>
      <c r="AA33" s="50"/>
      <c r="AB33" s="50"/>
    </row>
    <row r="34" spans="1:28" ht="12.75">
      <c r="A34" s="7"/>
      <c r="B34" s="153"/>
      <c r="C34" s="153"/>
      <c r="D34" s="97" t="s">
        <v>109</v>
      </c>
      <c r="E34" s="70"/>
      <c r="F34" s="70"/>
      <c r="G34" s="70"/>
      <c r="H34" s="70"/>
      <c r="I34" s="76"/>
      <c r="J34" s="76"/>
      <c r="K34" s="70"/>
      <c r="L34" s="41"/>
      <c r="M34" s="7"/>
      <c r="N34" s="150"/>
      <c r="O34" s="150"/>
      <c r="P34" s="8"/>
      <c r="Q34" s="169"/>
      <c r="R34" s="169"/>
      <c r="S34" s="8"/>
      <c r="T34" s="169"/>
      <c r="U34" s="169"/>
      <c r="V34" s="8"/>
      <c r="W34" s="7"/>
      <c r="X34" s="7"/>
      <c r="Y34" s="169"/>
      <c r="Z34" s="8"/>
      <c r="AA34" s="50"/>
      <c r="AB34" s="50"/>
    </row>
    <row r="35" spans="1:28" ht="19.5" customHeight="1">
      <c r="A35" s="7"/>
      <c r="B35" s="153"/>
      <c r="C35" s="153"/>
      <c r="D35" s="97" t="s">
        <v>111</v>
      </c>
      <c r="E35" s="70"/>
      <c r="F35" s="70"/>
      <c r="G35" s="70"/>
      <c r="H35" s="70"/>
      <c r="I35" s="76"/>
      <c r="J35" s="76"/>
      <c r="K35" s="70"/>
      <c r="L35" s="41"/>
      <c r="M35" s="7"/>
      <c r="N35" s="150"/>
      <c r="O35" s="150"/>
      <c r="P35" s="8"/>
      <c r="Q35" s="169"/>
      <c r="R35" s="169"/>
      <c r="S35" s="8"/>
      <c r="T35" s="169"/>
      <c r="U35" s="169"/>
      <c r="V35" s="8"/>
      <c r="W35" s="7"/>
      <c r="X35" s="7"/>
      <c r="Y35" s="169"/>
      <c r="Z35" s="8"/>
      <c r="AA35" s="50"/>
      <c r="AB35" s="50">
        <v>12958</v>
      </c>
    </row>
    <row r="36" spans="1:28" ht="19.5" customHeight="1">
      <c r="A36" s="7"/>
      <c r="B36" s="153"/>
      <c r="C36" s="153"/>
      <c r="D36" s="97" t="s">
        <v>94</v>
      </c>
      <c r="E36" s="165">
        <v>5</v>
      </c>
      <c r="F36" s="165"/>
      <c r="G36" s="165"/>
      <c r="H36" s="165"/>
      <c r="I36" s="167"/>
      <c r="J36" s="167"/>
      <c r="K36" s="165">
        <f>K32</f>
        <v>11342.25</v>
      </c>
      <c r="L36" s="168"/>
      <c r="M36" s="7"/>
      <c r="N36" s="150"/>
      <c r="O36" s="150"/>
      <c r="P36" s="8">
        <f>P32</f>
        <v>439.6</v>
      </c>
      <c r="Q36" s="169"/>
      <c r="R36" s="169"/>
      <c r="S36" s="8">
        <f>S24</f>
        <v>1120.54</v>
      </c>
      <c r="T36" s="169"/>
      <c r="U36" s="169"/>
      <c r="V36" s="8">
        <f>V24</f>
        <v>55.61</v>
      </c>
      <c r="W36" s="7"/>
      <c r="X36" s="7"/>
      <c r="Y36" s="169"/>
      <c r="Z36" s="8">
        <f>Z32</f>
        <v>1615.75</v>
      </c>
      <c r="AA36" s="50">
        <f>AA32+AA34</f>
        <v>12958</v>
      </c>
      <c r="AB36" s="50">
        <f>AB32+AB34+AB35</f>
        <v>155496</v>
      </c>
    </row>
    <row r="37" spans="1:28" ht="24.75" customHeight="1">
      <c r="A37" s="7"/>
      <c r="B37" s="153"/>
      <c r="C37" s="153"/>
      <c r="D37" s="233" t="s">
        <v>95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5"/>
    </row>
    <row r="38" spans="1:28" ht="18.75" customHeight="1">
      <c r="A38" s="7"/>
      <c r="B38" s="170"/>
      <c r="C38" s="170"/>
      <c r="D38" s="97" t="s">
        <v>96</v>
      </c>
      <c r="E38" s="165"/>
      <c r="F38" s="165"/>
      <c r="G38" s="165"/>
      <c r="H38" s="165"/>
      <c r="I38" s="167"/>
      <c r="J38" s="167"/>
      <c r="K38" s="165"/>
      <c r="L38" s="168"/>
      <c r="M38" s="7"/>
      <c r="N38" s="150"/>
      <c r="O38" s="150"/>
      <c r="P38" s="8"/>
      <c r="Q38" s="169"/>
      <c r="R38" s="169"/>
      <c r="S38" s="8"/>
      <c r="T38" s="169"/>
      <c r="U38" s="169"/>
      <c r="V38" s="8"/>
      <c r="W38" s="7"/>
      <c r="X38" s="7"/>
      <c r="Y38" s="169"/>
      <c r="Z38" s="8"/>
      <c r="AA38" s="50"/>
      <c r="AB38" s="50">
        <v>1500</v>
      </c>
    </row>
    <row r="39" spans="1:28" ht="24" customHeight="1">
      <c r="A39" s="152"/>
      <c r="B39" s="153"/>
      <c r="C39" s="153"/>
      <c r="D39" s="194" t="s">
        <v>119</v>
      </c>
      <c r="E39" s="155"/>
      <c r="F39" s="155"/>
      <c r="G39" s="155"/>
      <c r="H39" s="155"/>
      <c r="I39" s="156"/>
      <c r="J39" s="156"/>
      <c r="K39" s="155"/>
      <c r="L39" s="157"/>
      <c r="M39" s="152"/>
      <c r="N39" s="158"/>
      <c r="O39" s="158"/>
      <c r="P39" s="161"/>
      <c r="Q39" s="160"/>
      <c r="R39" s="160"/>
      <c r="S39" s="161"/>
      <c r="T39" s="160"/>
      <c r="U39" s="160"/>
      <c r="V39" s="161"/>
      <c r="W39" s="152"/>
      <c r="X39" s="152"/>
      <c r="Y39" s="160"/>
      <c r="Z39" s="161"/>
      <c r="AA39" s="162"/>
      <c r="AB39" s="162">
        <v>1500</v>
      </c>
    </row>
    <row r="40" spans="1:28" ht="12.75">
      <c r="A40" s="152"/>
      <c r="B40" s="153"/>
      <c r="C40" s="153"/>
      <c r="D40" s="182" t="s">
        <v>118</v>
      </c>
      <c r="E40" s="155"/>
      <c r="F40" s="155"/>
      <c r="G40" s="155"/>
      <c r="H40" s="155"/>
      <c r="I40" s="156"/>
      <c r="J40" s="156"/>
      <c r="K40" s="155"/>
      <c r="L40" s="157"/>
      <c r="M40" s="152"/>
      <c r="N40" s="158"/>
      <c r="O40" s="158"/>
      <c r="P40" s="161"/>
      <c r="Q40" s="160"/>
      <c r="R40" s="160"/>
      <c r="S40" s="161"/>
      <c r="T40" s="160"/>
      <c r="U40" s="160"/>
      <c r="V40" s="161"/>
      <c r="W40" s="152"/>
      <c r="X40" s="152"/>
      <c r="Y40" s="160"/>
      <c r="Z40" s="161"/>
      <c r="AA40" s="162"/>
      <c r="AB40" s="162">
        <v>1500</v>
      </c>
    </row>
    <row r="41" spans="1:28" ht="12.75">
      <c r="A41" s="49"/>
      <c r="B41" s="49"/>
      <c r="C41" s="49"/>
      <c r="D41" s="94" t="s">
        <v>58</v>
      </c>
      <c r="E41" s="50">
        <f>E36</f>
        <v>5</v>
      </c>
      <c r="F41" s="51"/>
      <c r="G41" s="51" t="e">
        <f>G21+#REF!</f>
        <v>#REF!</v>
      </c>
      <c r="H41" s="51" t="e">
        <f>H21+#REF!</f>
        <v>#VALUE!</v>
      </c>
      <c r="I41" s="51"/>
      <c r="J41" s="51"/>
      <c r="K41" s="50">
        <f>K32</f>
        <v>11342.25</v>
      </c>
      <c r="L41" s="51"/>
      <c r="M41" s="51"/>
      <c r="N41" s="51" t="e">
        <f>N21+#REF!</f>
        <v>#REF!</v>
      </c>
      <c r="O41" s="51" t="e">
        <f>O21+#REF!</f>
        <v>#REF!</v>
      </c>
      <c r="P41" s="50">
        <f>P32</f>
        <v>439.6</v>
      </c>
      <c r="Q41" s="51" t="e">
        <f>Q21+#REF!</f>
        <v>#REF!</v>
      </c>
      <c r="R41" s="51" t="e">
        <f>R21+#REF!</f>
        <v>#REF!</v>
      </c>
      <c r="S41" s="50">
        <f>S32</f>
        <v>1120.54</v>
      </c>
      <c r="T41" s="51" t="e">
        <f>T21+#REF!</f>
        <v>#REF!</v>
      </c>
      <c r="U41" s="51" t="e">
        <f>U21+#REF!</f>
        <v>#REF!</v>
      </c>
      <c r="V41" s="50">
        <f>V32</f>
        <v>55.61</v>
      </c>
      <c r="W41" s="51"/>
      <c r="X41" s="51"/>
      <c r="Y41" s="51" t="e">
        <f>Y21+#REF!</f>
        <v>#REF!</v>
      </c>
      <c r="Z41" s="50">
        <f>Z32</f>
        <v>1615.75</v>
      </c>
      <c r="AA41" s="50">
        <f>AA32</f>
        <v>12958</v>
      </c>
      <c r="AB41" s="50">
        <f>AB36+AB40</f>
        <v>156996</v>
      </c>
    </row>
    <row r="45" spans="4:16" ht="12.75">
      <c r="D45" s="88" t="s">
        <v>46</v>
      </c>
      <c r="E45" s="9"/>
      <c r="F45" s="9"/>
      <c r="G45" s="9"/>
      <c r="H45" s="9"/>
      <c r="I45" s="9"/>
      <c r="J45" s="9"/>
      <c r="K45" s="9"/>
      <c r="L45" s="9"/>
      <c r="M45" s="9" t="s">
        <v>14</v>
      </c>
      <c r="N45" s="9"/>
      <c r="O45" s="9"/>
      <c r="P45" s="9"/>
    </row>
    <row r="46" spans="4:16" ht="12.75">
      <c r="D46" s="8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ht="12.75" hidden="1" outlineLevel="1">
      <c r="D47" s="236" t="s">
        <v>48</v>
      </c>
      <c r="E47" s="236"/>
      <c r="F47" s="9"/>
      <c r="G47" s="9"/>
      <c r="H47" s="9"/>
      <c r="I47" s="9"/>
      <c r="J47" s="9"/>
      <c r="K47" s="9"/>
      <c r="L47" s="9"/>
      <c r="M47" s="237"/>
      <c r="N47" s="237"/>
      <c r="O47" s="237"/>
      <c r="P47" s="237"/>
    </row>
    <row r="48" ht="12.75" collapsed="1">
      <c r="M48" s="9"/>
    </row>
    <row r="49" ht="12.75" hidden="1">
      <c r="M49" s="9"/>
    </row>
    <row r="50" ht="12.75" hidden="1">
      <c r="M50" s="9"/>
    </row>
    <row r="51" spans="4:16" ht="12.75">
      <c r="D51" s="2" t="s">
        <v>48</v>
      </c>
      <c r="M51" s="198" t="s">
        <v>50</v>
      </c>
      <c r="N51" s="198"/>
      <c r="O51" s="198"/>
      <c r="P51" s="198"/>
    </row>
    <row r="52" ht="12.75">
      <c r="M52" s="9"/>
    </row>
    <row r="53" spans="4:13" ht="12.75">
      <c r="D53" s="2" t="s">
        <v>5</v>
      </c>
      <c r="M53" s="9"/>
    </row>
    <row r="54" ht="12.75">
      <c r="M54" s="9"/>
    </row>
    <row r="55" ht="12.75" hidden="1">
      <c r="M55" s="9"/>
    </row>
    <row r="56" ht="12.75">
      <c r="M56" s="9"/>
    </row>
    <row r="57" spans="4:13" ht="13.5" customHeight="1">
      <c r="D57" s="171"/>
      <c r="M57" s="9"/>
    </row>
    <row r="58" spans="1:19" ht="12.75">
      <c r="A58" s="112"/>
      <c r="B58" s="112"/>
      <c r="C58" s="112"/>
      <c r="D58" s="172"/>
      <c r="E58" s="112"/>
      <c r="F58" s="112"/>
      <c r="G58" s="112"/>
      <c r="H58" s="112"/>
      <c r="I58" s="112"/>
      <c r="J58" s="112"/>
      <c r="K58" s="112"/>
      <c r="L58" s="112"/>
      <c r="M58" s="173"/>
      <c r="N58" s="112"/>
      <c r="O58" s="112"/>
      <c r="P58" s="112"/>
      <c r="Q58" s="112"/>
      <c r="R58" s="112"/>
      <c r="S58" s="112"/>
    </row>
    <row r="59" spans="1:19" ht="12.75">
      <c r="A59" s="112"/>
      <c r="B59" s="112"/>
      <c r="C59" s="112"/>
      <c r="D59" s="112" t="s">
        <v>59</v>
      </c>
      <c r="E59" s="112"/>
      <c r="F59" s="112"/>
      <c r="G59" s="172" t="s">
        <v>59</v>
      </c>
      <c r="H59" s="112"/>
      <c r="I59" s="112"/>
      <c r="J59" s="112"/>
      <c r="K59" s="112"/>
      <c r="L59" s="112"/>
      <c r="M59" s="112"/>
      <c r="N59" s="112"/>
      <c r="O59" s="112"/>
      <c r="P59" s="173"/>
      <c r="Q59" s="112"/>
      <c r="R59" s="112"/>
      <c r="S59" s="112"/>
    </row>
    <row r="60" spans="1:19" ht="12.75">
      <c r="A60" s="112"/>
      <c r="B60" s="112"/>
      <c r="C60" s="112"/>
      <c r="D60" s="112" t="s">
        <v>61</v>
      </c>
      <c r="E60" s="112"/>
      <c r="F60" s="112"/>
      <c r="G60" s="172" t="s">
        <v>61</v>
      </c>
      <c r="H60" s="112"/>
      <c r="I60" s="112"/>
      <c r="J60" s="112"/>
      <c r="K60" s="112"/>
      <c r="L60" s="112"/>
      <c r="M60" s="232" t="s">
        <v>60</v>
      </c>
      <c r="N60" s="232"/>
      <c r="O60" s="232"/>
      <c r="P60" s="232"/>
      <c r="Q60" s="112"/>
      <c r="R60" s="112"/>
      <c r="S60" s="112"/>
    </row>
    <row r="61" spans="1:19" ht="12.75">
      <c r="A61" s="112"/>
      <c r="B61" s="112"/>
      <c r="C61" s="112"/>
      <c r="D61" s="112"/>
      <c r="E61" s="112"/>
      <c r="F61" s="112"/>
      <c r="G61" s="17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19" ht="12.75">
      <c r="A62" s="112"/>
      <c r="B62" s="112"/>
      <c r="C62" s="112"/>
      <c r="D62" s="112"/>
      <c r="E62" s="112"/>
      <c r="F62" s="112"/>
      <c r="G62" s="172" t="s">
        <v>5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19" ht="12.75">
      <c r="A63" s="112"/>
      <c r="B63" s="112"/>
      <c r="C63" s="112"/>
      <c r="D63" s="172" t="s">
        <v>5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</row>
    <row r="64" spans="1:19" ht="12.75">
      <c r="A64" s="112"/>
      <c r="B64" s="112"/>
      <c r="C64" s="112"/>
      <c r="D64" s="17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</row>
    <row r="65" spans="1:19" ht="12.75">
      <c r="A65" s="112"/>
      <c r="B65" s="112"/>
      <c r="C65" s="112"/>
      <c r="D65" s="17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74" ht="12.75">
      <c r="D74"/>
    </row>
    <row r="75" ht="12.75">
      <c r="D75"/>
    </row>
    <row r="76" ht="12.75">
      <c r="D76"/>
    </row>
    <row r="77" ht="12.75" hidden="1" outlineLevel="1">
      <c r="D77"/>
    </row>
    <row r="78" ht="12.75" hidden="1" outlineLevel="1">
      <c r="D78"/>
    </row>
    <row r="79" ht="12.75" hidden="1" outlineLevel="1">
      <c r="D79"/>
    </row>
    <row r="80" ht="12.75" hidden="1" outlineLevel="1">
      <c r="D80"/>
    </row>
    <row r="81" ht="12.75" collapsed="1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</sheetData>
  <mergeCells count="55">
    <mergeCell ref="V1:AA1"/>
    <mergeCell ref="DE1:DJ1"/>
    <mergeCell ref="V4:Z4"/>
    <mergeCell ref="DE4:DI4"/>
    <mergeCell ref="D5:K5"/>
    <mergeCell ref="V5:Z5"/>
    <mergeCell ref="CM5:CT5"/>
    <mergeCell ref="DE5:DI5"/>
    <mergeCell ref="D6:M6"/>
    <mergeCell ref="CM6:CV6"/>
    <mergeCell ref="D7:K7"/>
    <mergeCell ref="CM7:CT7"/>
    <mergeCell ref="D9:L9"/>
    <mergeCell ref="CM9:CU9"/>
    <mergeCell ref="E11:I11"/>
    <mergeCell ref="V11:AB11"/>
    <mergeCell ref="CN11:CR11"/>
    <mergeCell ref="DE11:DK11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P19"/>
    <mergeCell ref="S19:X19"/>
    <mergeCell ref="Z19:Z20"/>
    <mergeCell ref="AA19:AA20"/>
    <mergeCell ref="AB19:AB20"/>
    <mergeCell ref="BI19:BI20"/>
    <mergeCell ref="BP19:BP20"/>
    <mergeCell ref="BQ19:BQ20"/>
    <mergeCell ref="BJ19:BJ20"/>
    <mergeCell ref="BK19:BK20"/>
    <mergeCell ref="BL19:BL20"/>
    <mergeCell ref="BM19:BM20"/>
    <mergeCell ref="CE19:CE20"/>
    <mergeCell ref="CF19:CF20"/>
    <mergeCell ref="D23:AA23"/>
    <mergeCell ref="D37:AB37"/>
    <mergeCell ref="BR19:BR20"/>
    <mergeCell ref="BS19:BV19"/>
    <mergeCell ref="BW19:CC19"/>
    <mergeCell ref="CD19:CD20"/>
    <mergeCell ref="BN19:BN20"/>
    <mergeCell ref="BO19:BO20"/>
    <mergeCell ref="D47:E47"/>
    <mergeCell ref="M47:P47"/>
    <mergeCell ref="M51:P51"/>
    <mergeCell ref="M60:P6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AHCH</dc:creator>
  <cp:keywords/>
  <dc:description/>
  <cp:lastModifiedBy>Economist</cp:lastModifiedBy>
  <cp:lastPrinted>2015-02-16T09:59:45Z</cp:lastPrinted>
  <dcterms:created xsi:type="dcterms:W3CDTF">2005-06-15T10:59:50Z</dcterms:created>
  <dcterms:modified xsi:type="dcterms:W3CDTF">2015-04-07T08:30:53Z</dcterms:modified>
  <cp:category/>
  <cp:version/>
  <cp:contentType/>
  <cp:contentStatus/>
</cp:coreProperties>
</file>