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455" windowWidth="15330" windowHeight="4500" tabRatio="441" activeTab="0"/>
  </bookViews>
  <sheets>
    <sheet name="Лист1" sheetId="1" r:id="rId1"/>
    <sheet name="Лист2" sheetId="2" r:id="rId2"/>
  </sheets>
  <definedNames>
    <definedName name="_xlnm.Print_Titles" localSheetId="0">'Лист1'!$5:$9</definedName>
  </definedNames>
  <calcPr fullCalcOnLoad="1"/>
</workbook>
</file>

<file path=xl/sharedStrings.xml><?xml version="1.0" encoding="utf-8"?>
<sst xmlns="http://schemas.openxmlformats.org/spreadsheetml/2006/main" count="87" uniqueCount="74">
  <si>
    <t>№ п/п</t>
  </si>
  <si>
    <t>Посада</t>
  </si>
  <si>
    <t>Посадовий оклад на кількість ставок</t>
  </si>
  <si>
    <t>Вислуга років</t>
  </si>
  <si>
    <t>Почесне звання</t>
  </si>
  <si>
    <t>Кіль-кість штатних посад</t>
  </si>
  <si>
    <t>Вчене звання</t>
  </si>
  <si>
    <t>Доплати  по видам</t>
  </si>
  <si>
    <t xml:space="preserve"> Надбавки по видам</t>
  </si>
  <si>
    <t>Інші</t>
  </si>
  <si>
    <t>ХАРКІВСЬКОЇ ДЕРЖАВНОЇ АКАДЕМІЇ ДИЗАЙНУ І МИСТЕЦТВ</t>
  </si>
  <si>
    <t>Ректор ХДАДМ</t>
  </si>
  <si>
    <t>В.Я.Даниленко</t>
  </si>
  <si>
    <t>Начальник планово-фінансового відділу</t>
  </si>
  <si>
    <t>Науковий ступінь</t>
  </si>
  <si>
    <t>sdHoliday</t>
  </si>
  <si>
    <t>праздничные</t>
  </si>
  <si>
    <t>sdNight</t>
  </si>
  <si>
    <t>ночные</t>
  </si>
  <si>
    <t>sVred</t>
  </si>
  <si>
    <t>вредность</t>
  </si>
  <si>
    <t>sdStag</t>
  </si>
  <si>
    <t>стаж1</t>
  </si>
  <si>
    <t>sdStag2</t>
  </si>
  <si>
    <t>стаж2</t>
  </si>
  <si>
    <t>sdSklad</t>
  </si>
  <si>
    <t>сложность</t>
  </si>
  <si>
    <t>sUslTrud</t>
  </si>
  <si>
    <t>условия труда</t>
  </si>
  <si>
    <t>sNNormDay</t>
  </si>
  <si>
    <t>не норм день</t>
  </si>
  <si>
    <t>sZv</t>
  </si>
  <si>
    <t>sUchZvan</t>
  </si>
  <si>
    <t>ученое звание</t>
  </si>
  <si>
    <t>sUchStep</t>
  </si>
  <si>
    <t>ученая степень</t>
  </si>
  <si>
    <t>sZaved</t>
  </si>
  <si>
    <t>заведование</t>
  </si>
  <si>
    <t>sdKlas</t>
  </si>
  <si>
    <t>классность</t>
  </si>
  <si>
    <t>sSpZv</t>
  </si>
  <si>
    <t>спортивное звание</t>
  </si>
  <si>
    <t>sdBook</t>
  </si>
  <si>
    <t>за книжный фонд</t>
  </si>
  <si>
    <t>звания (=zv1+zv2)</t>
  </si>
  <si>
    <t>Класність</t>
  </si>
  <si>
    <t>АУП (ректор, проректор)</t>
  </si>
  <si>
    <t>АУП (декани та iншi)</t>
  </si>
  <si>
    <t>Професорсько-викладацький склад</t>
  </si>
  <si>
    <t>Пед працiвники</t>
  </si>
  <si>
    <t>Iншi НПП</t>
  </si>
  <si>
    <t>Фахiвцi</t>
  </si>
  <si>
    <t>Робiтники</t>
  </si>
  <si>
    <t>Загальний фонд</t>
  </si>
  <si>
    <t xml:space="preserve">Загальний фонд                </t>
  </si>
  <si>
    <t>Спеціальний фонд</t>
  </si>
  <si>
    <t xml:space="preserve">Спеціальний фонд              </t>
  </si>
  <si>
    <t>Разом</t>
  </si>
  <si>
    <t>Зведенний штатний розпис на 2015рік</t>
  </si>
  <si>
    <t>Разом по всіх категоріях</t>
  </si>
  <si>
    <t>Індексація ЗП</t>
  </si>
  <si>
    <t>Погодинний фонд оплати натурників</t>
  </si>
  <si>
    <t>Допомога на оздоровлення, щорічна винагорода пед.прицівників</t>
  </si>
  <si>
    <t>Нерозподілені видатки на підвищення ЗП</t>
  </si>
  <si>
    <t>Бібліотекарі</t>
  </si>
  <si>
    <t xml:space="preserve"> станом на 01.01.2015 р.</t>
  </si>
  <si>
    <t>Складність, напруженість, високі дасягнення у праці</t>
  </si>
  <si>
    <t>Фонд зарплати на  рік (грн.)</t>
  </si>
  <si>
    <t>Фонд заробітної плати на місяць</t>
  </si>
  <si>
    <t>Погодинний фонд оплати ПВС</t>
  </si>
  <si>
    <t>Т.В.Батьоха</t>
  </si>
  <si>
    <t>Спортивне звання</t>
  </si>
  <si>
    <t>Завідування          кафедрою</t>
  </si>
  <si>
    <t>Разом  надбавки  та      доплати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</si>
</sst>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####"/>
    <numFmt numFmtId="167" formatCode="\9\9\9\9\9"/>
    <numFmt numFmtId="168" formatCode="0000"/>
    <numFmt numFmtId="169" formatCode="[$-419]d\ mmm\ 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9\9\9\9\9\9"/>
    <numFmt numFmtId="175" formatCode="###,###"/>
    <numFmt numFmtId="176" formatCode="##\-##\-##"/>
    <numFmt numFmtId="177" formatCode="##\р##\-##"/>
    <numFmt numFmtId="178" formatCode="##\v##\v##\v"/>
    <numFmt numFmtId="179" formatCode="####"/>
    <numFmt numFmtId="180" formatCode="_ #,###;;"/>
    <numFmt numFmtId="181" formatCode="_ #,###.00;;"/>
    <numFmt numFmtId="182" formatCode="0.0000"/>
    <numFmt numFmtId="183" formatCode="0.000"/>
    <numFmt numFmtId="184" formatCode="0.0"/>
    <numFmt numFmtId="185" formatCode="_###;;"/>
    <numFmt numFmtId="186" formatCode="_###.00;;"/>
    <numFmt numFmtId="187" formatCode="General;\ ;"/>
    <numFmt numFmtId="188" formatCode="_###0.00"/>
    <numFmt numFmtId="189" formatCode="0.00;;"/>
    <numFmt numFmtId="190" formatCode="0.00;\ ;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62"/>
      <name val="Times New Roman"/>
      <family val="1"/>
    </font>
    <font>
      <b/>
      <u val="single"/>
      <sz val="9"/>
      <color indexed="6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center"/>
    </xf>
    <xf numFmtId="168" fontId="6" fillId="0" borderId="2" xfId="0" applyNumberFormat="1" applyFont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89" fontId="6" fillId="0" borderId="2" xfId="0" applyNumberFormat="1" applyFont="1" applyBorder="1" applyAlignment="1">
      <alignment horizontal="right" vertical="center" shrinkToFit="1"/>
    </xf>
    <xf numFmtId="186" fontId="6" fillId="0" borderId="2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center"/>
    </xf>
    <xf numFmtId="181" fontId="7" fillId="2" borderId="2" xfId="0" applyNumberFormat="1" applyFont="1" applyFill="1" applyBorder="1" applyAlignment="1">
      <alignment horizontal="right" vertical="center" shrinkToFit="1"/>
    </xf>
    <xf numFmtId="186" fontId="7" fillId="2" borderId="2" xfId="0" applyNumberFormat="1" applyFont="1" applyFill="1" applyBorder="1" applyAlignment="1">
      <alignment horizontal="right" vertical="center" shrinkToFit="1"/>
    </xf>
    <xf numFmtId="181" fontId="10" fillId="0" borderId="2" xfId="0" applyNumberFormat="1" applyFont="1" applyBorder="1" applyAlignment="1">
      <alignment horizontal="right" vertical="center" shrinkToFit="1"/>
    </xf>
    <xf numFmtId="183" fontId="6" fillId="0" borderId="2" xfId="0" applyNumberFormat="1" applyFont="1" applyBorder="1" applyAlignment="1">
      <alignment horizontal="right" vertical="center" shrinkToFit="1"/>
    </xf>
    <xf numFmtId="189" fontId="7" fillId="2" borderId="2" xfId="0" applyNumberFormat="1" applyFont="1" applyFill="1" applyBorder="1" applyAlignment="1">
      <alignment horizontal="right" vertical="center" shrinkToFit="1"/>
    </xf>
    <xf numFmtId="0" fontId="1" fillId="3" borderId="2" xfId="0" applyFont="1" applyFill="1" applyBorder="1" applyAlignment="1">
      <alignment vertical="center"/>
    </xf>
    <xf numFmtId="168" fontId="6" fillId="3" borderId="2" xfId="0" applyNumberFormat="1" applyFont="1" applyFill="1" applyBorder="1" applyAlignment="1">
      <alignment horizontal="left" vertical="center" wrapText="1"/>
    </xf>
    <xf numFmtId="186" fontId="6" fillId="3" borderId="2" xfId="0" applyNumberFormat="1" applyFont="1" applyFill="1" applyBorder="1" applyAlignment="1">
      <alignment horizontal="right" vertical="center" shrinkToFit="1"/>
    </xf>
    <xf numFmtId="189" fontId="6" fillId="3" borderId="2" xfId="0" applyNumberFormat="1" applyFont="1" applyFill="1" applyBorder="1" applyAlignment="1">
      <alignment horizontal="right" vertical="center" shrinkToFit="1"/>
    </xf>
    <xf numFmtId="2" fontId="6" fillId="0" borderId="2" xfId="0" applyNumberFormat="1" applyFont="1" applyBorder="1" applyAlignment="1">
      <alignment horizontal="right" vertical="center" shrinkToFit="1"/>
    </xf>
    <xf numFmtId="184" fontId="6" fillId="0" borderId="2" xfId="0" applyNumberFormat="1" applyFont="1" applyBorder="1" applyAlignment="1">
      <alignment horizontal="right" vertical="center" shrinkToFit="1"/>
    </xf>
    <xf numFmtId="184" fontId="6" fillId="3" borderId="2" xfId="0" applyNumberFormat="1" applyFont="1" applyFill="1" applyBorder="1" applyAlignment="1">
      <alignment horizontal="right" vertical="center" shrinkToFit="1"/>
    </xf>
    <xf numFmtId="1" fontId="6" fillId="3" borderId="2" xfId="0" applyNumberFormat="1" applyFont="1" applyFill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center" vertical="center" shrinkToFit="1"/>
    </xf>
    <xf numFmtId="184" fontId="10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2" xfId="0" applyFont="1" applyBorder="1" applyAlignment="1">
      <alignment horizontal="center" vertical="center" wrapText="1"/>
    </xf>
    <xf numFmtId="44" fontId="1" fillId="0" borderId="0" xfId="16" applyFont="1" applyAlignment="1">
      <alignment horizontal="right"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workbookViewId="0" topLeftCell="A16">
      <selection activeCell="S30" sqref="S30"/>
    </sheetView>
  </sheetViews>
  <sheetFormatPr defaultColWidth="9.00390625" defaultRowHeight="12.75" outlineLevelRow="1"/>
  <cols>
    <col min="1" max="1" width="3.375" style="1" customWidth="1"/>
    <col min="2" max="2" width="21.875" style="1" customWidth="1"/>
    <col min="3" max="3" width="6.625" style="1" customWidth="1"/>
    <col min="4" max="4" width="7.25390625" style="1" customWidth="1"/>
    <col min="5" max="12" width="7.375" style="1" customWidth="1"/>
    <col min="13" max="13" width="6.625" style="1" customWidth="1"/>
    <col min="14" max="14" width="6.75390625" style="1" customWidth="1"/>
    <col min="15" max="15" width="8.375" style="1" customWidth="1"/>
    <col min="16" max="16" width="9.25390625" style="1" customWidth="1"/>
    <col min="17" max="17" width="10.375" style="1" customWidth="1"/>
    <col min="18" max="16384" width="9.125" style="1" customWidth="1"/>
  </cols>
  <sheetData>
    <row r="1" spans="2:17" ht="16.5" customHeight="1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8"/>
    </row>
    <row r="2" spans="2:17" ht="20.25" customHeight="1">
      <c r="B2" s="47" t="s">
        <v>65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8"/>
    </row>
    <row r="3" spans="2:17" ht="16.5" customHeight="1">
      <c r="B3" s="46" t="s">
        <v>10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"/>
    </row>
    <row r="4" spans="2:17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</row>
    <row r="5" spans="1:17" ht="18" customHeight="1">
      <c r="A5" s="41" t="s">
        <v>0</v>
      </c>
      <c r="B5" s="41" t="s">
        <v>1</v>
      </c>
      <c r="C5" s="49" t="s">
        <v>5</v>
      </c>
      <c r="D5" s="49" t="s">
        <v>2</v>
      </c>
      <c r="E5" s="48" t="s">
        <v>8</v>
      </c>
      <c r="F5" s="48"/>
      <c r="G5" s="48"/>
      <c r="H5" s="48"/>
      <c r="I5" s="48"/>
      <c r="J5" s="55" t="s">
        <v>7</v>
      </c>
      <c r="K5" s="56"/>
      <c r="L5" s="56"/>
      <c r="M5" s="56"/>
      <c r="N5" s="57"/>
      <c r="O5" s="49" t="s">
        <v>73</v>
      </c>
      <c r="P5" s="41" t="s">
        <v>68</v>
      </c>
      <c r="Q5" s="41" t="s">
        <v>67</v>
      </c>
    </row>
    <row r="6" spans="1:17" ht="61.5" customHeight="1">
      <c r="A6" s="42"/>
      <c r="B6" s="42"/>
      <c r="C6" s="50"/>
      <c r="D6" s="50"/>
      <c r="E6" s="49" t="s">
        <v>66</v>
      </c>
      <c r="F6" s="49" t="s">
        <v>71</v>
      </c>
      <c r="G6" s="49" t="s">
        <v>4</v>
      </c>
      <c r="H6" s="49" t="s">
        <v>3</v>
      </c>
      <c r="I6" s="52" t="s">
        <v>9</v>
      </c>
      <c r="J6" s="49" t="s">
        <v>6</v>
      </c>
      <c r="K6" s="49" t="s">
        <v>14</v>
      </c>
      <c r="L6" s="49" t="s">
        <v>72</v>
      </c>
      <c r="M6" s="49" t="s">
        <v>45</v>
      </c>
      <c r="N6" s="49" t="s">
        <v>9</v>
      </c>
      <c r="O6" s="50"/>
      <c r="P6" s="42"/>
      <c r="Q6" s="42"/>
    </row>
    <row r="7" spans="1:17" ht="12" customHeight="1">
      <c r="A7" s="42"/>
      <c r="B7" s="42"/>
      <c r="C7" s="50"/>
      <c r="D7" s="50"/>
      <c r="E7" s="50"/>
      <c r="F7" s="50"/>
      <c r="G7" s="50"/>
      <c r="H7" s="50"/>
      <c r="I7" s="53"/>
      <c r="J7" s="50"/>
      <c r="K7" s="50"/>
      <c r="L7" s="50"/>
      <c r="M7" s="50"/>
      <c r="N7" s="50"/>
      <c r="O7" s="50"/>
      <c r="P7" s="42"/>
      <c r="Q7" s="42"/>
    </row>
    <row r="8" spans="1:17" ht="36.75" customHeight="1">
      <c r="A8" s="43"/>
      <c r="B8" s="43"/>
      <c r="C8" s="51"/>
      <c r="D8" s="51"/>
      <c r="E8" s="51"/>
      <c r="F8" s="51"/>
      <c r="G8" s="51"/>
      <c r="H8" s="51"/>
      <c r="I8" s="54"/>
      <c r="J8" s="51"/>
      <c r="K8" s="51"/>
      <c r="L8" s="51"/>
      <c r="M8" s="51"/>
      <c r="N8" s="51"/>
      <c r="O8" s="51"/>
      <c r="P8" s="43"/>
      <c r="Q8" s="15"/>
    </row>
    <row r="9" spans="1:17" ht="16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</row>
    <row r="10" spans="1:17" ht="27.75" customHeight="1">
      <c r="A10" s="16"/>
      <c r="B10" s="38" t="s">
        <v>53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2.75" outlineLevel="1">
      <c r="A11" s="12">
        <f aca="true" t="shared" si="0" ref="A11:A16">$A10:$IV10+1</f>
        <v>1</v>
      </c>
      <c r="B11" s="13" t="s">
        <v>46</v>
      </c>
      <c r="C11" s="31">
        <v>3</v>
      </c>
      <c r="D11" s="18">
        <v>10773</v>
      </c>
      <c r="E11" s="18">
        <v>0</v>
      </c>
      <c r="F11" s="18">
        <v>0</v>
      </c>
      <c r="G11" s="18">
        <v>743</v>
      </c>
      <c r="H11" s="18">
        <v>2526.1</v>
      </c>
      <c r="I11" s="18">
        <v>0</v>
      </c>
      <c r="J11" s="18">
        <v>2990.45</v>
      </c>
      <c r="K11" s="18">
        <v>1978.15</v>
      </c>
      <c r="L11" s="18">
        <v>0</v>
      </c>
      <c r="M11" s="18">
        <v>0</v>
      </c>
      <c r="N11" s="17">
        <v>0</v>
      </c>
      <c r="O11" s="17">
        <v>8237.7</v>
      </c>
      <c r="P11" s="18">
        <v>19010.7</v>
      </c>
      <c r="Q11" s="18">
        <f>P11*12</f>
        <v>228128.40000000002</v>
      </c>
    </row>
    <row r="12" spans="1:17" ht="12.75" outlineLevel="1">
      <c r="A12" s="12">
        <f t="shared" si="0"/>
        <v>2</v>
      </c>
      <c r="B12" s="13" t="s">
        <v>47</v>
      </c>
      <c r="C12" s="31">
        <v>3</v>
      </c>
      <c r="D12" s="18">
        <v>10377</v>
      </c>
      <c r="E12" s="18">
        <v>0</v>
      </c>
      <c r="F12" s="18">
        <v>0</v>
      </c>
      <c r="G12" s="18">
        <v>0</v>
      </c>
      <c r="H12" s="18">
        <v>3113.1</v>
      </c>
      <c r="I12" s="18">
        <v>0</v>
      </c>
      <c r="J12" s="18">
        <v>2594.25</v>
      </c>
      <c r="K12" s="18">
        <v>518.85</v>
      </c>
      <c r="L12" s="18">
        <v>0</v>
      </c>
      <c r="M12" s="18">
        <v>0</v>
      </c>
      <c r="N12" s="17">
        <v>0</v>
      </c>
      <c r="O12" s="17">
        <v>6226.2</v>
      </c>
      <c r="P12" s="18">
        <v>16603.2</v>
      </c>
      <c r="Q12" s="18">
        <f aca="true" t="shared" si="1" ref="Q12:Q18">P12*12</f>
        <v>199238.40000000002</v>
      </c>
    </row>
    <row r="13" spans="1:17" ht="24" outlineLevel="1">
      <c r="A13" s="12">
        <f t="shared" si="0"/>
        <v>3</v>
      </c>
      <c r="B13" s="13" t="s">
        <v>48</v>
      </c>
      <c r="C13" s="31">
        <f>132.25+0.05</f>
        <v>132.3</v>
      </c>
      <c r="D13" s="18">
        <f>363652.5+118.85</f>
        <v>363771.35</v>
      </c>
      <c r="E13" s="18">
        <v>0</v>
      </c>
      <c r="F13" s="18">
        <v>0</v>
      </c>
      <c r="G13" s="18">
        <v>9106.65</v>
      </c>
      <c r="H13" s="18">
        <v>84065.98</v>
      </c>
      <c r="I13" s="18">
        <v>0</v>
      </c>
      <c r="J13" s="18">
        <v>49211.15</v>
      </c>
      <c r="K13" s="18">
        <v>22753.58</v>
      </c>
      <c r="L13" s="18">
        <v>2622.6</v>
      </c>
      <c r="M13" s="18">
        <v>0</v>
      </c>
      <c r="N13" s="17">
        <v>0</v>
      </c>
      <c r="O13" s="17">
        <v>167759.96</v>
      </c>
      <c r="P13" s="18">
        <v>531531.31</v>
      </c>
      <c r="Q13" s="18">
        <f t="shared" si="1"/>
        <v>6378375.720000001</v>
      </c>
    </row>
    <row r="14" spans="1:17" ht="12.75" outlineLevel="1">
      <c r="A14" s="12">
        <f t="shared" si="0"/>
        <v>4</v>
      </c>
      <c r="B14" s="13" t="s">
        <v>49</v>
      </c>
      <c r="C14" s="31">
        <v>23</v>
      </c>
      <c r="D14" s="18">
        <v>37863</v>
      </c>
      <c r="E14" s="18">
        <v>0</v>
      </c>
      <c r="F14" s="18">
        <v>0</v>
      </c>
      <c r="G14" s="18">
        <v>0</v>
      </c>
      <c r="H14" s="18">
        <v>6352.8</v>
      </c>
      <c r="I14" s="18">
        <v>3786.3</v>
      </c>
      <c r="J14" s="18">
        <v>0</v>
      </c>
      <c r="K14" s="18">
        <v>0</v>
      </c>
      <c r="L14" s="18">
        <v>0</v>
      </c>
      <c r="M14" s="18">
        <v>0</v>
      </c>
      <c r="N14" s="17"/>
      <c r="O14" s="17">
        <v>10139.1</v>
      </c>
      <c r="P14" s="18">
        <v>48002.1</v>
      </c>
      <c r="Q14" s="18">
        <f t="shared" si="1"/>
        <v>576025.2</v>
      </c>
    </row>
    <row r="15" spans="1:17" ht="12.75" outlineLevel="1">
      <c r="A15" s="12">
        <f t="shared" si="0"/>
        <v>5</v>
      </c>
      <c r="B15" s="13" t="s">
        <v>50</v>
      </c>
      <c r="C15" s="31">
        <v>1.5</v>
      </c>
      <c r="D15" s="18">
        <v>3152.5</v>
      </c>
      <c r="E15" s="18">
        <v>0</v>
      </c>
      <c r="F15" s="18">
        <v>0</v>
      </c>
      <c r="G15" s="18">
        <v>0</v>
      </c>
      <c r="H15" s="18">
        <v>475.4</v>
      </c>
      <c r="I15" s="18">
        <v>0</v>
      </c>
      <c r="J15" s="18">
        <v>594.25</v>
      </c>
      <c r="K15" s="18">
        <v>356.55</v>
      </c>
      <c r="L15" s="18">
        <v>0</v>
      </c>
      <c r="M15" s="18">
        <v>0</v>
      </c>
      <c r="N15" s="17">
        <v>0</v>
      </c>
      <c r="O15" s="17">
        <v>1426.2</v>
      </c>
      <c r="P15" s="18">
        <v>4578.7</v>
      </c>
      <c r="Q15" s="18">
        <f t="shared" si="1"/>
        <v>54944.399999999994</v>
      </c>
    </row>
    <row r="16" spans="1:17" ht="12.75" outlineLevel="1">
      <c r="A16" s="12">
        <f t="shared" si="0"/>
        <v>6</v>
      </c>
      <c r="B16" s="13" t="s">
        <v>51</v>
      </c>
      <c r="C16" s="31">
        <f>84.5-8</f>
        <v>76.5</v>
      </c>
      <c r="D16" s="18">
        <f>119731.5-12891</f>
        <v>106840.5</v>
      </c>
      <c r="E16" s="18">
        <v>0</v>
      </c>
      <c r="F16" s="18">
        <v>0</v>
      </c>
      <c r="G16" s="18">
        <v>0</v>
      </c>
      <c r="H16" s="18"/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7"/>
      <c r="O16" s="17"/>
      <c r="P16" s="18">
        <f>D16</f>
        <v>106840.5</v>
      </c>
      <c r="Q16" s="18">
        <f t="shared" si="1"/>
        <v>1282086</v>
      </c>
    </row>
    <row r="17" spans="1:17" ht="12.75" outlineLevel="1">
      <c r="A17" s="12">
        <v>7</v>
      </c>
      <c r="B17" s="13" t="s">
        <v>64</v>
      </c>
      <c r="C17" s="31">
        <v>8</v>
      </c>
      <c r="D17" s="18">
        <v>12891</v>
      </c>
      <c r="E17" s="18"/>
      <c r="F17" s="18"/>
      <c r="G17" s="18"/>
      <c r="H17" s="18">
        <v>3114.9</v>
      </c>
      <c r="I17" s="18">
        <v>2578.2</v>
      </c>
      <c r="J17" s="18"/>
      <c r="K17" s="18"/>
      <c r="L17" s="18"/>
      <c r="M17" s="18"/>
      <c r="N17" s="17"/>
      <c r="O17" s="17">
        <v>5693.1</v>
      </c>
      <c r="P17" s="18">
        <f>D17+O17</f>
        <v>18584.1</v>
      </c>
      <c r="Q17" s="18">
        <f t="shared" si="1"/>
        <v>223009.19999999998</v>
      </c>
    </row>
    <row r="18" spans="1:17" ht="12.75" outlineLevel="1">
      <c r="A18" s="12">
        <v>8</v>
      </c>
      <c r="B18" s="13" t="s">
        <v>52</v>
      </c>
      <c r="C18" s="31">
        <v>64.5</v>
      </c>
      <c r="D18" s="18">
        <v>79368.5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614</v>
      </c>
      <c r="N18" s="17">
        <v>3398.15</v>
      </c>
      <c r="O18" s="17">
        <v>4012.15</v>
      </c>
      <c r="P18" s="18">
        <v>83380.65</v>
      </c>
      <c r="Q18" s="18">
        <f t="shared" si="1"/>
        <v>1000567.7999999999</v>
      </c>
    </row>
    <row r="19" spans="1:17" ht="12.75" outlineLevel="1">
      <c r="A19" s="26"/>
      <c r="B19" s="27" t="s">
        <v>59</v>
      </c>
      <c r="C19" s="32">
        <f aca="true" t="shared" si="2" ref="C19:Q19">SUM(C11:C18)</f>
        <v>311.8</v>
      </c>
      <c r="D19" s="28">
        <f t="shared" si="2"/>
        <v>625036.85</v>
      </c>
      <c r="E19" s="28">
        <f t="shared" si="2"/>
        <v>0</v>
      </c>
      <c r="F19" s="28">
        <f t="shared" si="2"/>
        <v>0</v>
      </c>
      <c r="G19" s="28">
        <f t="shared" si="2"/>
        <v>9849.65</v>
      </c>
      <c r="H19" s="28">
        <f t="shared" si="2"/>
        <v>99648.27999999998</v>
      </c>
      <c r="I19" s="28">
        <f t="shared" si="2"/>
        <v>6364.5</v>
      </c>
      <c r="J19" s="28">
        <f t="shared" si="2"/>
        <v>55390.1</v>
      </c>
      <c r="K19" s="28">
        <f t="shared" si="2"/>
        <v>25607.13</v>
      </c>
      <c r="L19" s="28">
        <f t="shared" si="2"/>
        <v>2622.6</v>
      </c>
      <c r="M19" s="28">
        <f t="shared" si="2"/>
        <v>614</v>
      </c>
      <c r="N19" s="29">
        <f t="shared" si="2"/>
        <v>3398.15</v>
      </c>
      <c r="O19" s="29">
        <f t="shared" si="2"/>
        <v>203494.41</v>
      </c>
      <c r="P19" s="28">
        <f t="shared" si="2"/>
        <v>828531.26</v>
      </c>
      <c r="Q19" s="28">
        <f t="shared" si="2"/>
        <v>9942375.120000001</v>
      </c>
    </row>
    <row r="20" spans="1:17" ht="12.75" outlineLevel="1">
      <c r="A20" s="12">
        <v>9</v>
      </c>
      <c r="B20" s="13" t="s">
        <v>60</v>
      </c>
      <c r="C20" s="2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17"/>
      <c r="P20" s="18">
        <v>34668.74</v>
      </c>
      <c r="Q20" s="18">
        <f>P20*12+11709</f>
        <v>427733.88</v>
      </c>
    </row>
    <row r="21" spans="1:17" ht="24" outlineLevel="1">
      <c r="A21" s="12">
        <v>10</v>
      </c>
      <c r="B21" s="13" t="s">
        <v>61</v>
      </c>
      <c r="C21" s="2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7"/>
      <c r="O21" s="17"/>
      <c r="P21" s="18">
        <v>18600</v>
      </c>
      <c r="Q21" s="18">
        <f>P21*12</f>
        <v>223200</v>
      </c>
    </row>
    <row r="22" spans="1:17" ht="36" outlineLevel="1">
      <c r="A22" s="12">
        <v>11</v>
      </c>
      <c r="B22" s="13" t="s">
        <v>62</v>
      </c>
      <c r="C22" s="2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7"/>
      <c r="O22" s="17"/>
      <c r="P22" s="18"/>
      <c r="Q22" s="18">
        <v>476691</v>
      </c>
    </row>
    <row r="23" spans="1:17" ht="24" outlineLevel="1">
      <c r="A23" s="12">
        <v>12</v>
      </c>
      <c r="B23" s="13" t="s">
        <v>63</v>
      </c>
      <c r="C23" s="2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7"/>
      <c r="O23" s="17"/>
      <c r="P23" s="18"/>
      <c r="Q23" s="18">
        <v>25700</v>
      </c>
    </row>
    <row r="24" spans="1:17" ht="27" customHeight="1">
      <c r="A24" s="16"/>
      <c r="B24" s="16" t="s">
        <v>54</v>
      </c>
      <c r="C24" s="35">
        <f aca="true" t="shared" si="3" ref="C24:O24">SUBTOTAL(9,C11:C18)</f>
        <v>311.8</v>
      </c>
      <c r="D24" s="23">
        <f t="shared" si="3"/>
        <v>625036.85</v>
      </c>
      <c r="E24" s="23">
        <f t="shared" si="3"/>
        <v>0</v>
      </c>
      <c r="F24" s="23">
        <f t="shared" si="3"/>
        <v>0</v>
      </c>
      <c r="G24" s="23">
        <f t="shared" si="3"/>
        <v>9849.65</v>
      </c>
      <c r="H24" s="23">
        <f t="shared" si="3"/>
        <v>99648.27999999998</v>
      </c>
      <c r="I24" s="23">
        <f t="shared" si="3"/>
        <v>6364.5</v>
      </c>
      <c r="J24" s="23">
        <f t="shared" si="3"/>
        <v>55390.1</v>
      </c>
      <c r="K24" s="23">
        <f t="shared" si="3"/>
        <v>25607.13</v>
      </c>
      <c r="L24" s="23">
        <f t="shared" si="3"/>
        <v>2622.6</v>
      </c>
      <c r="M24" s="23">
        <f t="shared" si="3"/>
        <v>614</v>
      </c>
      <c r="N24" s="23">
        <f t="shared" si="3"/>
        <v>3398.15</v>
      </c>
      <c r="O24" s="23">
        <f t="shared" si="3"/>
        <v>203494.41</v>
      </c>
      <c r="P24" s="23">
        <f>SUBTOTAL(9,P11:P18)+P20+P21</f>
        <v>881800</v>
      </c>
      <c r="Q24" s="23">
        <f>SUBTOTAL(9,Q11:Q18)+Q20+Q21+Q22+Q23</f>
        <v>11095700.000000002</v>
      </c>
    </row>
    <row r="25" spans="1:17" ht="27.75" customHeight="1">
      <c r="A25" s="16"/>
      <c r="B25" s="38" t="s">
        <v>55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2.75" outlineLevel="1">
      <c r="A26" s="12">
        <f>25:25+1</f>
        <v>1</v>
      </c>
      <c r="B26" s="13" t="s">
        <v>46</v>
      </c>
      <c r="C26" s="24"/>
      <c r="D26" s="18"/>
      <c r="E26" s="18">
        <v>4457.75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7">
        <v>0</v>
      </c>
      <c r="O26" s="17">
        <v>4457.75</v>
      </c>
      <c r="P26" s="18">
        <v>4457.75</v>
      </c>
      <c r="Q26" s="18">
        <f>P26*12</f>
        <v>53493</v>
      </c>
    </row>
    <row r="27" spans="1:17" ht="12.75" outlineLevel="1">
      <c r="A27" s="12">
        <f>26:26+1</f>
        <v>2</v>
      </c>
      <c r="B27" s="13" t="s">
        <v>47</v>
      </c>
      <c r="C27" s="24"/>
      <c r="D27" s="18"/>
      <c r="E27" s="18">
        <v>3631.95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7">
        <v>0</v>
      </c>
      <c r="O27" s="17">
        <v>3631.95</v>
      </c>
      <c r="P27" s="18">
        <v>3631.95</v>
      </c>
      <c r="Q27" s="18">
        <f aca="true" t="shared" si="4" ref="Q27:Q32">P27*12</f>
        <v>43583.399999999994</v>
      </c>
    </row>
    <row r="28" spans="1:17" ht="24" outlineLevel="1">
      <c r="A28" s="12">
        <f>27:27+1</f>
        <v>3</v>
      </c>
      <c r="B28" s="13" t="s">
        <v>48</v>
      </c>
      <c r="C28" s="31">
        <v>42</v>
      </c>
      <c r="D28" s="18">
        <v>112269.75</v>
      </c>
      <c r="E28" s="18">
        <v>6538.9</v>
      </c>
      <c r="F28" s="18">
        <v>63.9</v>
      </c>
      <c r="G28" s="18">
        <v>930.3</v>
      </c>
      <c r="H28" s="18">
        <v>20400.25</v>
      </c>
      <c r="I28" s="18">
        <v>0</v>
      </c>
      <c r="J28" s="18">
        <v>11231.21</v>
      </c>
      <c r="K28" s="18">
        <v>7325.08</v>
      </c>
      <c r="L28" s="18">
        <v>533.6</v>
      </c>
      <c r="M28" s="18">
        <v>0</v>
      </c>
      <c r="N28" s="17">
        <v>0</v>
      </c>
      <c r="O28" s="17">
        <v>47023.24</v>
      </c>
      <c r="P28" s="18">
        <v>159292.99</v>
      </c>
      <c r="Q28" s="18">
        <f t="shared" si="4"/>
        <v>1911515.88</v>
      </c>
    </row>
    <row r="29" spans="1:17" ht="12.75" outlineLevel="1">
      <c r="A29" s="12">
        <f>28:28+1</f>
        <v>4</v>
      </c>
      <c r="B29" s="13" t="s">
        <v>49</v>
      </c>
      <c r="C29" s="31">
        <v>2</v>
      </c>
      <c r="D29" s="18">
        <v>3484</v>
      </c>
      <c r="E29" s="18">
        <v>1444.8</v>
      </c>
      <c r="F29" s="18">
        <v>0</v>
      </c>
      <c r="G29" s="18">
        <v>0</v>
      </c>
      <c r="H29" s="18">
        <v>361.2</v>
      </c>
      <c r="I29" s="18">
        <v>348.4</v>
      </c>
      <c r="J29" s="18">
        <v>0</v>
      </c>
      <c r="K29" s="18">
        <v>0</v>
      </c>
      <c r="L29" s="18">
        <v>0</v>
      </c>
      <c r="M29" s="18">
        <v>0</v>
      </c>
      <c r="N29" s="17"/>
      <c r="O29" s="17">
        <v>2154.4</v>
      </c>
      <c r="P29" s="18">
        <f>D29+O29</f>
        <v>5638.4</v>
      </c>
      <c r="Q29" s="18">
        <f t="shared" si="4"/>
        <v>67660.79999999999</v>
      </c>
    </row>
    <row r="30" spans="1:17" ht="12.75" outlineLevel="1">
      <c r="A30" s="12">
        <f>29:29+1</f>
        <v>5</v>
      </c>
      <c r="B30" s="13" t="s">
        <v>51</v>
      </c>
      <c r="C30" s="31">
        <f>33-3</f>
        <v>30</v>
      </c>
      <c r="D30" s="18">
        <v>43761</v>
      </c>
      <c r="E30" s="18">
        <v>11102.5</v>
      </c>
      <c r="F30" s="18">
        <v>0</v>
      </c>
      <c r="G30" s="18">
        <v>0</v>
      </c>
      <c r="H30" s="18"/>
      <c r="I30" s="18">
        <v>0</v>
      </c>
      <c r="J30" s="18">
        <v>0</v>
      </c>
      <c r="K30" s="18">
        <v>466.43</v>
      </c>
      <c r="L30" s="18">
        <v>0</v>
      </c>
      <c r="M30" s="18">
        <v>0</v>
      </c>
      <c r="N30" s="17"/>
      <c r="O30" s="17">
        <f>E30+K30</f>
        <v>11568.93</v>
      </c>
      <c r="P30" s="18">
        <f>D30+O30</f>
        <v>55329.93</v>
      </c>
      <c r="Q30" s="18">
        <f>P30*12-1894.5</f>
        <v>662064.66</v>
      </c>
    </row>
    <row r="31" spans="1:17" ht="12.75" outlineLevel="1">
      <c r="A31" s="12">
        <v>6</v>
      </c>
      <c r="B31" s="13" t="s">
        <v>64</v>
      </c>
      <c r="C31" s="31">
        <v>3</v>
      </c>
      <c r="D31" s="18">
        <v>4268</v>
      </c>
      <c r="E31" s="18"/>
      <c r="F31" s="18"/>
      <c r="G31" s="18"/>
      <c r="H31" s="18">
        <v>488.95</v>
      </c>
      <c r="I31" s="18">
        <v>853.6</v>
      </c>
      <c r="J31" s="18"/>
      <c r="K31" s="18"/>
      <c r="L31" s="18"/>
      <c r="M31" s="18"/>
      <c r="N31" s="17"/>
      <c r="O31" s="17">
        <f>H31+I31</f>
        <v>1342.55</v>
      </c>
      <c r="P31" s="18">
        <f>D31+O31</f>
        <v>5610.55</v>
      </c>
      <c r="Q31" s="18">
        <f t="shared" si="4"/>
        <v>67326.6</v>
      </c>
    </row>
    <row r="32" spans="1:17" ht="12.75" outlineLevel="1">
      <c r="A32" s="12">
        <v>7</v>
      </c>
      <c r="B32" s="13" t="s">
        <v>52</v>
      </c>
      <c r="C32" s="31">
        <v>26</v>
      </c>
      <c r="D32" s="18">
        <v>31885.5</v>
      </c>
      <c r="E32" s="18">
        <v>1357.3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7">
        <v>1731.4</v>
      </c>
      <c r="O32" s="17">
        <v>3088.7</v>
      </c>
      <c r="P32" s="18">
        <f>D32+O32</f>
        <v>34974.2</v>
      </c>
      <c r="Q32" s="18">
        <f t="shared" si="4"/>
        <v>419690.39999999997</v>
      </c>
    </row>
    <row r="33" spans="1:17" ht="12.75" outlineLevel="1">
      <c r="A33" s="26"/>
      <c r="B33" s="27" t="s">
        <v>59</v>
      </c>
      <c r="C33" s="33">
        <f>SUM(C28:C32)</f>
        <v>103</v>
      </c>
      <c r="D33" s="28">
        <f>SUM(D28:D32)</f>
        <v>195668.25</v>
      </c>
      <c r="E33" s="28">
        <f>SUM(E26:E32)</f>
        <v>28533.199999999997</v>
      </c>
      <c r="F33" s="28">
        <f aca="true" t="shared" si="5" ref="F33:Q33">SUM(F26:F32)</f>
        <v>63.9</v>
      </c>
      <c r="G33" s="28">
        <f t="shared" si="5"/>
        <v>930.3</v>
      </c>
      <c r="H33" s="28">
        <f t="shared" si="5"/>
        <v>21250.4</v>
      </c>
      <c r="I33" s="28">
        <f t="shared" si="5"/>
        <v>1202</v>
      </c>
      <c r="J33" s="28">
        <f t="shared" si="5"/>
        <v>11231.21</v>
      </c>
      <c r="K33" s="28">
        <f t="shared" si="5"/>
        <v>7791.51</v>
      </c>
      <c r="L33" s="28">
        <f t="shared" si="5"/>
        <v>533.6</v>
      </c>
      <c r="M33" s="28">
        <f t="shared" si="5"/>
        <v>0</v>
      </c>
      <c r="N33" s="29">
        <f t="shared" si="5"/>
        <v>1731.4</v>
      </c>
      <c r="O33" s="29">
        <f t="shared" si="5"/>
        <v>73267.51999999999</v>
      </c>
      <c r="P33" s="28">
        <f t="shared" si="5"/>
        <v>268935.76999999996</v>
      </c>
      <c r="Q33" s="28">
        <f t="shared" si="5"/>
        <v>3225334.7399999998</v>
      </c>
    </row>
    <row r="34" spans="1:17" ht="12.75" outlineLevel="1">
      <c r="A34" s="12">
        <v>8</v>
      </c>
      <c r="B34" s="13" t="s">
        <v>60</v>
      </c>
      <c r="C34" s="3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7"/>
      <c r="P34" s="18">
        <v>12864.23</v>
      </c>
      <c r="Q34" s="18">
        <f>P34*12-5.5</f>
        <v>154365.26</v>
      </c>
    </row>
    <row r="35" spans="1:17" ht="24" outlineLevel="1">
      <c r="A35" s="12">
        <v>9</v>
      </c>
      <c r="B35" s="13" t="s">
        <v>61</v>
      </c>
      <c r="C35" s="30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7"/>
      <c r="P35" s="18">
        <v>17600</v>
      </c>
      <c r="Q35" s="18">
        <f>P35*12</f>
        <v>211200</v>
      </c>
    </row>
    <row r="36" spans="1:17" ht="24" outlineLevel="1">
      <c r="A36" s="12">
        <v>10</v>
      </c>
      <c r="B36" s="13" t="s">
        <v>69</v>
      </c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7"/>
      <c r="O36" s="17"/>
      <c r="P36" s="18">
        <v>6200</v>
      </c>
      <c r="Q36" s="18">
        <f>P36*12</f>
        <v>74400</v>
      </c>
    </row>
    <row r="37" spans="1:17" ht="36" outlineLevel="1">
      <c r="A37" s="12">
        <v>11</v>
      </c>
      <c r="B37" s="13" t="s">
        <v>62</v>
      </c>
      <c r="C37" s="3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  <c r="O37" s="17"/>
      <c r="P37" s="18"/>
      <c r="Q37" s="18">
        <v>46300</v>
      </c>
    </row>
    <row r="38" spans="1:17" ht="24" outlineLevel="1">
      <c r="A38" s="12">
        <v>12</v>
      </c>
      <c r="B38" s="13" t="s">
        <v>63</v>
      </c>
      <c r="C38" s="30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7"/>
      <c r="O38" s="17"/>
      <c r="P38" s="18"/>
      <c r="Q38" s="18">
        <v>6000</v>
      </c>
    </row>
    <row r="39" spans="1:17" ht="27" customHeight="1">
      <c r="A39" s="16"/>
      <c r="B39" s="16" t="s">
        <v>56</v>
      </c>
      <c r="C39" s="34">
        <f aca="true" t="shared" si="6" ref="C39:O39">SUBTOTAL(9,C26:C32)</f>
        <v>103</v>
      </c>
      <c r="D39" s="23">
        <f t="shared" si="6"/>
        <v>195668.25</v>
      </c>
      <c r="E39" s="23">
        <f t="shared" si="6"/>
        <v>28533.199999999997</v>
      </c>
      <c r="F39" s="23">
        <f t="shared" si="6"/>
        <v>63.9</v>
      </c>
      <c r="G39" s="23">
        <f t="shared" si="6"/>
        <v>930.3</v>
      </c>
      <c r="H39" s="23">
        <f t="shared" si="6"/>
        <v>21250.4</v>
      </c>
      <c r="I39" s="23">
        <f t="shared" si="6"/>
        <v>1202</v>
      </c>
      <c r="J39" s="23">
        <f t="shared" si="6"/>
        <v>11231.21</v>
      </c>
      <c r="K39" s="23">
        <f t="shared" si="6"/>
        <v>7791.51</v>
      </c>
      <c r="L39" s="23">
        <f t="shared" si="6"/>
        <v>533.6</v>
      </c>
      <c r="M39" s="23">
        <f t="shared" si="6"/>
        <v>0</v>
      </c>
      <c r="N39" s="23">
        <f t="shared" si="6"/>
        <v>1731.4</v>
      </c>
      <c r="O39" s="23">
        <f t="shared" si="6"/>
        <v>73267.51999999999</v>
      </c>
      <c r="P39" s="23">
        <f>SUBTOTAL(9,P26:P32)+P34+P35+P36</f>
        <v>305599.99999999994</v>
      </c>
      <c r="Q39" s="23">
        <f>SUBTOTAL(9,Q26:Q32)+Q34+Q35+Q36+Q37+Q38</f>
        <v>3717600</v>
      </c>
    </row>
    <row r="40" spans="1:17" ht="26.25" customHeight="1">
      <c r="A40" s="7"/>
      <c r="B40" s="14" t="s">
        <v>57</v>
      </c>
      <c r="C40" s="21">
        <f>C24+C39</f>
        <v>414.8</v>
      </c>
      <c r="D40" s="22">
        <f aca="true" t="shared" si="7" ref="D40:Q40">D24+D39</f>
        <v>820705.1</v>
      </c>
      <c r="E40" s="22">
        <f t="shared" si="7"/>
        <v>28533.199999999997</v>
      </c>
      <c r="F40" s="22">
        <f t="shared" si="7"/>
        <v>63.9</v>
      </c>
      <c r="G40" s="22">
        <f t="shared" si="7"/>
        <v>10779.949999999999</v>
      </c>
      <c r="H40" s="22">
        <f t="shared" si="7"/>
        <v>120898.68</v>
      </c>
      <c r="I40" s="22">
        <f t="shared" si="7"/>
        <v>7566.5</v>
      </c>
      <c r="J40" s="22">
        <f t="shared" si="7"/>
        <v>66621.31</v>
      </c>
      <c r="K40" s="22">
        <f t="shared" si="7"/>
        <v>33398.64</v>
      </c>
      <c r="L40" s="22">
        <f t="shared" si="7"/>
        <v>3156.2</v>
      </c>
      <c r="M40" s="22">
        <f t="shared" si="7"/>
        <v>614</v>
      </c>
      <c r="N40" s="22">
        <f t="shared" si="7"/>
        <v>5129.55</v>
      </c>
      <c r="O40" s="25">
        <f t="shared" si="7"/>
        <v>276761.93</v>
      </c>
      <c r="P40" s="22">
        <f t="shared" si="7"/>
        <v>1187400</v>
      </c>
      <c r="Q40" s="22">
        <f t="shared" si="7"/>
        <v>14813300.000000002</v>
      </c>
    </row>
    <row r="41" spans="1:17" ht="21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6.5" customHeight="1">
      <c r="A42" s="3"/>
      <c r="B42" s="3"/>
      <c r="C42" s="11"/>
      <c r="D42" s="11"/>
      <c r="G42" s="11"/>
      <c r="H42" s="11"/>
      <c r="I42" s="11"/>
      <c r="J42" s="11"/>
      <c r="K42" s="11"/>
      <c r="L42" s="11"/>
      <c r="M42" s="4"/>
      <c r="N42" s="4"/>
      <c r="O42" s="4"/>
      <c r="P42" s="4"/>
      <c r="Q42" s="4"/>
    </row>
    <row r="43" spans="1:17" ht="15.75" customHeight="1">
      <c r="A43" s="3"/>
      <c r="C43" s="39" t="s">
        <v>11</v>
      </c>
      <c r="D43" s="39"/>
      <c r="E43" s="39"/>
      <c r="F43" s="39"/>
      <c r="G43" s="39"/>
      <c r="H43" s="5"/>
      <c r="I43" s="39" t="s">
        <v>12</v>
      </c>
      <c r="J43" s="39"/>
      <c r="K43" s="39"/>
      <c r="L43" s="39"/>
      <c r="M43" s="4"/>
      <c r="N43" s="4"/>
      <c r="O43" s="4"/>
      <c r="P43" s="4"/>
      <c r="Q43" s="4"/>
    </row>
    <row r="44" spans="3:12" ht="15.75" customHeight="1">
      <c r="C44" s="37"/>
      <c r="D44" s="37"/>
      <c r="E44" s="37"/>
      <c r="F44" s="37"/>
      <c r="G44" s="37"/>
      <c r="H44" s="11"/>
      <c r="I44" s="40"/>
      <c r="J44" s="40"/>
      <c r="K44" s="40"/>
      <c r="L44" s="40"/>
    </row>
    <row r="45" spans="3:12" ht="15.75" customHeight="1">
      <c r="C45" s="37"/>
      <c r="D45" s="37"/>
      <c r="E45" s="37"/>
      <c r="F45" s="37"/>
      <c r="G45" s="37"/>
      <c r="I45" s="37"/>
      <c r="J45" s="37"/>
      <c r="K45" s="37"/>
      <c r="L45" s="37"/>
    </row>
    <row r="46" spans="3:12" ht="15.75" customHeight="1">
      <c r="C46" s="39" t="s">
        <v>13</v>
      </c>
      <c r="D46" s="39"/>
      <c r="E46" s="39"/>
      <c r="F46" s="39"/>
      <c r="G46" s="39"/>
      <c r="I46" s="36" t="s">
        <v>70</v>
      </c>
      <c r="J46" s="36"/>
      <c r="K46" s="36"/>
      <c r="L46" s="36"/>
    </row>
    <row r="47" spans="3:12" ht="15.75" customHeight="1">
      <c r="C47" s="37"/>
      <c r="D47" s="37"/>
      <c r="E47" s="37"/>
      <c r="F47" s="37"/>
      <c r="G47" s="37"/>
      <c r="I47" s="37"/>
      <c r="J47" s="37"/>
      <c r="K47" s="37"/>
      <c r="L47" s="37"/>
    </row>
    <row r="48" spans="14:15" ht="15.75" customHeight="1">
      <c r="N48" s="2"/>
      <c r="O48" s="2"/>
    </row>
  </sheetData>
  <mergeCells count="34">
    <mergeCell ref="K6:K8"/>
    <mergeCell ref="L6:L8"/>
    <mergeCell ref="Q5:Q7"/>
    <mergeCell ref="N6:N8"/>
    <mergeCell ref="O5:O8"/>
    <mergeCell ref="P5:P8"/>
    <mergeCell ref="J5:N5"/>
    <mergeCell ref="M6:M8"/>
    <mergeCell ref="E6:E8"/>
    <mergeCell ref="J6:J8"/>
    <mergeCell ref="F6:F8"/>
    <mergeCell ref="H6:H8"/>
    <mergeCell ref="G6:G8"/>
    <mergeCell ref="I6:I8"/>
    <mergeCell ref="I45:L45"/>
    <mergeCell ref="C45:G45"/>
    <mergeCell ref="A5:A8"/>
    <mergeCell ref="B1:P1"/>
    <mergeCell ref="B3:P3"/>
    <mergeCell ref="B2:P2"/>
    <mergeCell ref="E5:I5"/>
    <mergeCell ref="B5:B8"/>
    <mergeCell ref="C5:C8"/>
    <mergeCell ref="D5:D8"/>
    <mergeCell ref="I46:L46"/>
    <mergeCell ref="I47:L47"/>
    <mergeCell ref="B10:Q10"/>
    <mergeCell ref="B25:Q25"/>
    <mergeCell ref="I43:L43"/>
    <mergeCell ref="I44:L44"/>
    <mergeCell ref="C43:G43"/>
    <mergeCell ref="C44:G44"/>
    <mergeCell ref="C46:G46"/>
    <mergeCell ref="C47:G47"/>
  </mergeCells>
  <printOptions/>
  <pageMargins left="0.2362204724409449" right="0.15748031496062992" top="0.35433070866141736" bottom="0.58" header="0.15748031496062992" footer="0.1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T22"/>
  <sheetViews>
    <sheetView workbookViewId="0" topLeftCell="A1">
      <selection activeCell="C22" sqref="C22"/>
    </sheetView>
  </sheetViews>
  <sheetFormatPr defaultColWidth="9.00390625" defaultRowHeight="12.75"/>
  <cols>
    <col min="1" max="1" width="9.125" style="19" customWidth="1"/>
    <col min="2" max="2" width="5.875" style="19" customWidth="1"/>
    <col min="3" max="3" width="14.00390625" style="19" customWidth="1"/>
    <col min="4" max="4" width="25.875" style="19" customWidth="1"/>
    <col min="5" max="16384" width="9.125" style="19" customWidth="1"/>
  </cols>
  <sheetData>
    <row r="6" spans="3:20" ht="15"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8" spans="2:4" ht="18" customHeight="1">
      <c r="B8" s="20">
        <v>1</v>
      </c>
      <c r="C8" s="20" t="s">
        <v>15</v>
      </c>
      <c r="D8" s="20" t="s">
        <v>16</v>
      </c>
    </row>
    <row r="9" spans="2:4" ht="18" customHeight="1">
      <c r="B9" s="20">
        <v>2</v>
      </c>
      <c r="C9" s="20" t="s">
        <v>17</v>
      </c>
      <c r="D9" s="20" t="s">
        <v>18</v>
      </c>
    </row>
    <row r="10" spans="2:4" ht="18" customHeight="1">
      <c r="B10" s="20">
        <v>3</v>
      </c>
      <c r="C10" s="20" t="s">
        <v>19</v>
      </c>
      <c r="D10" s="20" t="s">
        <v>20</v>
      </c>
    </row>
    <row r="11" spans="2:4" ht="18" customHeight="1">
      <c r="B11" s="20">
        <v>4</v>
      </c>
      <c r="C11" s="20" t="s">
        <v>21</v>
      </c>
      <c r="D11" s="20" t="s">
        <v>22</v>
      </c>
    </row>
    <row r="12" spans="2:4" ht="18" customHeight="1">
      <c r="B12" s="20">
        <v>5</v>
      </c>
      <c r="C12" s="20" t="s">
        <v>23</v>
      </c>
      <c r="D12" s="20" t="s">
        <v>24</v>
      </c>
    </row>
    <row r="13" spans="2:4" ht="18" customHeight="1">
      <c r="B13" s="20">
        <v>6</v>
      </c>
      <c r="C13" s="20" t="s">
        <v>25</v>
      </c>
      <c r="D13" s="20" t="s">
        <v>26</v>
      </c>
    </row>
    <row r="14" spans="2:4" ht="18" customHeight="1">
      <c r="B14" s="20">
        <v>7</v>
      </c>
      <c r="C14" s="20" t="s">
        <v>27</v>
      </c>
      <c r="D14" s="20" t="s">
        <v>28</v>
      </c>
    </row>
    <row r="15" spans="2:4" ht="18" customHeight="1">
      <c r="B15" s="20">
        <v>8</v>
      </c>
      <c r="C15" s="20" t="s">
        <v>29</v>
      </c>
      <c r="D15" s="20" t="s">
        <v>30</v>
      </c>
    </row>
    <row r="16" spans="2:4" ht="18" customHeight="1">
      <c r="B16" s="20">
        <v>9</v>
      </c>
      <c r="C16" s="20" t="s">
        <v>31</v>
      </c>
      <c r="D16" s="20" t="s">
        <v>44</v>
      </c>
    </row>
    <row r="17" spans="2:4" ht="18" customHeight="1">
      <c r="B17" s="20">
        <v>10</v>
      </c>
      <c r="C17" s="20" t="s">
        <v>32</v>
      </c>
      <c r="D17" s="20" t="s">
        <v>33</v>
      </c>
    </row>
    <row r="18" spans="2:4" ht="18" customHeight="1">
      <c r="B18" s="20">
        <v>11</v>
      </c>
      <c r="C18" s="20" t="s">
        <v>34</v>
      </c>
      <c r="D18" s="20" t="s">
        <v>35</v>
      </c>
    </row>
    <row r="19" spans="2:4" ht="18" customHeight="1">
      <c r="B19" s="20">
        <v>12</v>
      </c>
      <c r="C19" s="20" t="s">
        <v>36</v>
      </c>
      <c r="D19" s="20" t="s">
        <v>37</v>
      </c>
    </row>
    <row r="20" spans="2:4" ht="18" customHeight="1">
      <c r="B20" s="20">
        <v>13</v>
      </c>
      <c r="C20" s="20" t="s">
        <v>38</v>
      </c>
      <c r="D20" s="20" t="s">
        <v>39</v>
      </c>
    </row>
    <row r="21" spans="2:4" ht="18" customHeight="1">
      <c r="B21" s="20">
        <v>14</v>
      </c>
      <c r="C21" s="20" t="s">
        <v>40</v>
      </c>
      <c r="D21" s="20" t="s">
        <v>41</v>
      </c>
    </row>
    <row r="22" spans="2:4" ht="18" customHeight="1">
      <c r="B22" s="20">
        <v>15</v>
      </c>
      <c r="C22" s="20" t="s">
        <v>42</v>
      </c>
      <c r="D22" s="20" t="s">
        <v>43</v>
      </c>
    </row>
  </sheetData>
  <mergeCells count="1">
    <mergeCell ref="C6:T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Economist</cp:lastModifiedBy>
  <cp:lastPrinted>2015-03-03T09:32:23Z</cp:lastPrinted>
  <dcterms:created xsi:type="dcterms:W3CDTF">2009-08-19T19:11:16Z</dcterms:created>
  <dcterms:modified xsi:type="dcterms:W3CDTF">2015-04-07T07:44:22Z</dcterms:modified>
  <cp:category/>
  <cp:version/>
  <cp:contentType/>
  <cp:contentStatus/>
</cp:coreProperties>
</file>